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055" windowHeight="9210"/>
  </bookViews>
  <sheets>
    <sheet name="Form 3 - SRE (2)" sheetId="1" r:id="rId1"/>
  </sheets>
  <definedNames>
    <definedName name="_xlnm.Print_Area" localSheetId="0">'Form 3 - SRE (2)'!$A$1:$G$82</definedName>
  </definedNames>
  <calcPr calcId="125725"/>
</workbook>
</file>

<file path=xl/calcChain.xml><?xml version="1.0" encoding="utf-8"?>
<calcChain xmlns="http://schemas.openxmlformats.org/spreadsheetml/2006/main">
  <c r="D64" i="1"/>
  <c r="F63"/>
  <c r="E63"/>
  <c r="D63"/>
  <c r="F62"/>
  <c r="F61"/>
  <c r="E61"/>
  <c r="D61"/>
  <c r="F60"/>
  <c r="F59"/>
  <c r="E59"/>
  <c r="D59"/>
  <c r="E58"/>
  <c r="F58" s="1"/>
  <c r="F64" s="1"/>
  <c r="I47" s="1"/>
  <c r="K47" s="1"/>
  <c r="D58"/>
  <c r="E53"/>
  <c r="D53"/>
  <c r="F52"/>
  <c r="F51"/>
  <c r="F50"/>
  <c r="F49"/>
  <c r="F48"/>
  <c r="J47"/>
  <c r="F47"/>
  <c r="J46"/>
  <c r="F46"/>
  <c r="J45"/>
  <c r="J48" s="1"/>
  <c r="I45"/>
  <c r="F45"/>
  <c r="F44"/>
  <c r="F43"/>
  <c r="F53" s="1"/>
  <c r="D41"/>
  <c r="F41" s="1"/>
  <c r="L38"/>
  <c r="E38"/>
  <c r="E41" s="1"/>
  <c r="E54" s="1"/>
  <c r="L37"/>
  <c r="L39" s="1"/>
  <c r="L36"/>
  <c r="F33"/>
  <c r="F31"/>
  <c r="F29"/>
  <c r="F28"/>
  <c r="E27"/>
  <c r="D27"/>
  <c r="F27" s="1"/>
  <c r="F26"/>
  <c r="F25"/>
  <c r="F24"/>
  <c r="F22"/>
  <c r="F21"/>
  <c r="F20"/>
  <c r="F19"/>
  <c r="F18"/>
  <c r="F13"/>
  <c r="F54" l="1"/>
  <c r="I46" s="1"/>
  <c r="K46" s="1"/>
  <c r="K48" s="1"/>
  <c r="F66"/>
  <c r="I48"/>
  <c r="F38"/>
  <c r="E64"/>
  <c r="D54"/>
  <c r="D66" s="1"/>
  <c r="E13" s="1"/>
  <c r="E66" s="1"/>
</calcChain>
</file>

<file path=xl/sharedStrings.xml><?xml version="1.0" encoding="utf-8"?>
<sst xmlns="http://schemas.openxmlformats.org/spreadsheetml/2006/main" count="78" uniqueCount="76">
  <si>
    <t>FDP Form 3-Statement of Receipts and Expenditures</t>
  </si>
  <si>
    <t>(DBM-DOF-DILG JMC No. 2018-1 dated July 12, 2018, Annex A)</t>
  </si>
  <si>
    <t>STATEMENT OF RECEIPTS AND EXPENDITURES</t>
  </si>
  <si>
    <t>CY 2019</t>
  </si>
  <si>
    <r>
      <t xml:space="preserve">Province, City or Municipality: </t>
    </r>
    <r>
      <rPr>
        <u/>
        <sz val="11"/>
        <color theme="1"/>
        <rFont val="Calibri"/>
        <family val="2"/>
        <scheme val="minor"/>
      </rPr>
      <t>TUGUEGARAO CITY</t>
    </r>
  </si>
  <si>
    <t>Particulars
(1)</t>
  </si>
  <si>
    <t>Account Code (PGCA)</t>
  </si>
  <si>
    <t>Actual Year</t>
  </si>
  <si>
    <t>Current Year</t>
  </si>
  <si>
    <t>Budget Year</t>
  </si>
  <si>
    <t>First Semester</t>
  </si>
  <si>
    <t xml:space="preserve">Second Semester </t>
  </si>
  <si>
    <t>Total</t>
  </si>
  <si>
    <t>Accounting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</si>
  <si>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</si>
  <si>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</si>
  <si>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</si>
  <si>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</si>
  <si>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</si>
  <si>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</si>
  <si>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</si>
  <si>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</si>
  <si>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</si>
  <si>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</si>
  <si>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</si>
  <si>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</si>
  <si>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</si>
  <si>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</si>
  <si>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</si>
  <si>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</si>
  <si>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</si>
  <si>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</si>
  <si>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      Total Local Sources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</si>
  <si>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</si>
  <si>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</si>
  <si>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</si>
  <si>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</si>
  <si>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</si>
  <si>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</si>
  <si>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</si>
  <si>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</si>
  <si>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</si>
  <si>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</si>
  <si>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</si>
  <si>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</si>
  <si>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C. Non-Income Receipts</t>
  </si>
  <si>
    <t xml:space="preserve">          1.  Capital Investment Receipts</t>
  </si>
  <si>
    <t xml:space="preserve">                a.  Proceeds from Sale of Assets</t>
  </si>
  <si>
    <t xml:space="preserve">                b.  Proceeds from Sale of Debt Securities of Other</t>
  </si>
  <si>
    <t xml:space="preserve">                     Entities</t>
  </si>
  <si>
    <t xml:space="preserve">                c.  Collection of Loans Receivables</t>
  </si>
  <si>
    <t xml:space="preserve">                Total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</si>
  <si>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</si>
  <si>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</si>
  <si>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</si>
  <si>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</si>
  <si>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</si>
  <si>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</si>
  <si>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</si>
  <si>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</si>
  <si>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</si>
  <si>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</si>
  <si>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</si>
  <si>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</si>
  <si>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</si>
  <si>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</si>
  <si>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Total Expenditures</t>
  </si>
  <si>
    <t>Ending Cash Balance</t>
  </si>
  <si>
    <t>Prepared by:</t>
  </si>
  <si>
    <t>Approved by:</t>
  </si>
  <si>
    <t>_________________________________</t>
  </si>
  <si>
    <t>______________________________</t>
  </si>
  <si>
    <t>Local Treasurer</t>
  </si>
  <si>
    <t>Local Chief Executive</t>
  </si>
  <si>
    <t>Local Accountant</t>
  </si>
  <si>
    <t>Local Budget Officer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</si>
</sst>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2" xfId="0" applyFill="1" applyBorder="1"/>
    <xf numFmtId="0" fontId="0" fillId="0" borderId="3" xfId="0" applyFill="1" applyBorder="1"/>
    <xf numFmtId="0" fontId="2" fillId="0" borderId="3" xfId="0" applyFont="1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5" xfId="0" applyFont="1" applyFill="1" applyBorder="1"/>
    <xf numFmtId="43" fontId="0" fillId="0" borderId="5" xfId="1" applyFont="1" applyFill="1" applyBorder="1"/>
    <xf numFmtId="43" fontId="2" fillId="0" borderId="5" xfId="1" applyFont="1" applyFill="1" applyBorder="1"/>
    <xf numFmtId="43" fontId="0" fillId="0" borderId="0" xfId="1" applyFont="1" applyFill="1"/>
    <xf numFmtId="0" fontId="0" fillId="2" borderId="0" xfId="0" applyFill="1"/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0" borderId="3" xfId="1" applyFont="1" applyFill="1" applyBorder="1"/>
    <xf numFmtId="43" fontId="2" fillId="0" borderId="3" xfId="1" applyFont="1" applyFill="1" applyBorder="1"/>
    <xf numFmtId="43" fontId="0" fillId="4" borderId="0" xfId="1" applyFont="1" applyFill="1"/>
    <xf numFmtId="0" fontId="0" fillId="0" borderId="6" xfId="0" applyFill="1" applyBorder="1"/>
    <xf numFmtId="0" fontId="0" fillId="0" borderId="7" xfId="0" applyFill="1" applyBorder="1"/>
    <xf numFmtId="43" fontId="0" fillId="0" borderId="7" xfId="1" applyFont="1" applyFill="1" applyBorder="1"/>
    <xf numFmtId="43" fontId="2" fillId="0" borderId="7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8"/>
  <sheetViews>
    <sheetView tabSelected="1" view="pageBreakPreview" zoomScale="85" zoomScaleNormal="115" zoomScaleSheetLayoutView="85" workbookViewId="0">
      <selection activeCell="F70" sqref="F70"/>
    </sheetView>
  </sheetViews>
  <sheetFormatPr defaultRowHeight="15"/>
  <cols>
    <col min="1" max="1" width="49.5703125" style="1" customWidth="1"/>
    <col min="2" max="2" width="15.140625" style="1" customWidth="1"/>
    <col min="3" max="3" width="9.140625" style="1"/>
    <col min="4" max="4" width="15.28515625" style="1" customWidth="1"/>
    <col min="5" max="5" width="18.42578125" style="1" customWidth="1"/>
    <col min="6" max="6" width="26.28515625" style="2" customWidth="1"/>
    <col min="7" max="7" width="9.140625" style="1"/>
    <col min="9" max="9" width="22.42578125" customWidth="1"/>
    <col min="10" max="12" width="17.140625" customWidth="1"/>
    <col min="13" max="14" width="17.42578125" customWidth="1"/>
    <col min="15" max="15" width="17.7109375" bestFit="1" customWidth="1"/>
    <col min="17" max="17" width="19.5703125" customWidth="1"/>
    <col min="18" max="18" width="18.42578125" customWidth="1"/>
  </cols>
  <sheetData>
    <row r="1" spans="1:18">
      <c r="A1" s="1" t="s">
        <v>0</v>
      </c>
    </row>
    <row r="2" spans="1:18">
      <c r="A2" s="1" t="s">
        <v>1</v>
      </c>
    </row>
    <row r="4" spans="1:18">
      <c r="A4" s="3" t="s">
        <v>2</v>
      </c>
      <c r="B4" s="3"/>
      <c r="C4" s="3"/>
      <c r="D4" s="3"/>
      <c r="E4" s="3"/>
      <c r="F4" s="3"/>
      <c r="G4" s="3"/>
    </row>
    <row r="5" spans="1:18" ht="15.75">
      <c r="A5" s="4" t="s">
        <v>3</v>
      </c>
      <c r="B5" s="4"/>
      <c r="C5" s="4"/>
      <c r="D5" s="4"/>
      <c r="E5" s="4"/>
      <c r="F5" s="4"/>
      <c r="G5" s="4"/>
    </row>
    <row r="6" spans="1:18">
      <c r="A6" s="5" t="s">
        <v>4</v>
      </c>
      <c r="B6" s="5"/>
      <c r="C6" s="5"/>
      <c r="D6" s="5"/>
      <c r="E6" s="5"/>
      <c r="F6" s="5"/>
      <c r="G6" s="5"/>
    </row>
    <row r="7" spans="1:18">
      <c r="A7" s="6"/>
      <c r="B7" s="6"/>
      <c r="C7" s="6"/>
      <c r="D7" s="6"/>
      <c r="E7" s="6"/>
      <c r="F7" s="7"/>
      <c r="G7" s="6"/>
    </row>
    <row r="8" spans="1:18">
      <c r="I8" s="8"/>
    </row>
    <row r="9" spans="1:18" ht="29.45" customHeight="1">
      <c r="A9" s="9" t="s">
        <v>5</v>
      </c>
      <c r="B9" s="10" t="s">
        <v>6</v>
      </c>
      <c r="C9" s="9" t="s">
        <v>7</v>
      </c>
      <c r="D9" s="11" t="s">
        <v>8</v>
      </c>
      <c r="E9" s="11"/>
      <c r="F9" s="11"/>
      <c r="G9" s="12" t="s">
        <v>9</v>
      </c>
      <c r="I9" s="8"/>
      <c r="N9" s="13"/>
      <c r="O9" s="13"/>
    </row>
    <row r="10" spans="1:18">
      <c r="A10" s="9"/>
      <c r="B10" s="10"/>
      <c r="C10" s="9"/>
      <c r="D10" s="14" t="s">
        <v>10</v>
      </c>
      <c r="E10" s="14" t="s">
        <v>11</v>
      </c>
      <c r="F10" s="15" t="s">
        <v>12</v>
      </c>
      <c r="G10" s="12"/>
      <c r="I10" s="16"/>
      <c r="N10" s="17"/>
      <c r="O10" s="18"/>
      <c r="Q10" s="18"/>
      <c r="R10" s="18"/>
    </row>
    <row r="11" spans="1:18">
      <c r="A11" s="19"/>
      <c r="B11" s="20" t="s">
        <v>13</v>
      </c>
      <c r="C11" s="20">
        <v>2019</v>
      </c>
      <c r="D11" s="20"/>
      <c r="E11" s="20"/>
      <c r="F11" s="21"/>
      <c r="G11" s="20">
        <v>2019</v>
      </c>
      <c r="I11" s="8"/>
      <c r="O11" s="18"/>
      <c r="Q11" s="18"/>
      <c r="R11" s="18"/>
    </row>
    <row r="12" spans="1:18">
      <c r="A12" s="22" t="s">
        <v>14</v>
      </c>
      <c r="B12" s="23"/>
      <c r="C12" s="23"/>
      <c r="D12" s="23"/>
      <c r="E12" s="23"/>
      <c r="F12" s="24"/>
      <c r="G12" s="23"/>
      <c r="I12" s="8"/>
      <c r="O12" s="18"/>
    </row>
    <row r="13" spans="1:18">
      <c r="A13" s="22" t="s">
        <v>15</v>
      </c>
      <c r="B13" s="23"/>
      <c r="C13" s="23"/>
      <c r="D13" s="25">
        <v>567685051.83000004</v>
      </c>
      <c r="E13" s="25">
        <f>D66</f>
        <v>435418070.40500009</v>
      </c>
      <c r="F13" s="26">
        <f>D13</f>
        <v>567685051.83000004</v>
      </c>
      <c r="G13" s="23"/>
      <c r="I13" s="8"/>
      <c r="O13" s="18"/>
    </row>
    <row r="14" spans="1:18">
      <c r="A14" s="22" t="s">
        <v>16</v>
      </c>
      <c r="B14" s="23"/>
      <c r="C14" s="23"/>
      <c r="D14" s="25"/>
      <c r="E14" s="25"/>
      <c r="F14" s="26"/>
      <c r="G14" s="23"/>
      <c r="I14" s="8"/>
      <c r="O14" s="18"/>
    </row>
    <row r="15" spans="1:18">
      <c r="A15" s="22" t="s">
        <v>17</v>
      </c>
      <c r="B15" s="23"/>
      <c r="C15" s="23"/>
      <c r="D15" s="25"/>
      <c r="E15" s="25"/>
      <c r="F15" s="26"/>
      <c r="G15" s="23"/>
      <c r="I15" s="8"/>
    </row>
    <row r="16" spans="1:18">
      <c r="A16" s="22" t="s">
        <v>18</v>
      </c>
      <c r="B16" s="23"/>
      <c r="C16" s="23"/>
      <c r="D16" s="25"/>
      <c r="E16" s="25"/>
      <c r="F16" s="26"/>
      <c r="G16" s="23"/>
      <c r="I16" s="8"/>
      <c r="J16" s="17"/>
      <c r="K16" s="17"/>
      <c r="L16" s="17"/>
      <c r="M16" s="17"/>
    </row>
    <row r="17" spans="1:14">
      <c r="A17" s="22" t="s">
        <v>19</v>
      </c>
      <c r="B17" s="23"/>
      <c r="C17" s="23"/>
      <c r="D17" s="25"/>
      <c r="E17" s="25"/>
      <c r="F17" s="26"/>
      <c r="G17" s="23"/>
      <c r="J17" s="17"/>
      <c r="K17" s="17"/>
      <c r="L17" s="17"/>
      <c r="M17" s="17"/>
    </row>
    <row r="18" spans="1:14">
      <c r="A18" s="22" t="s">
        <v>20</v>
      </c>
      <c r="B18" s="23"/>
      <c r="C18" s="23"/>
      <c r="D18" s="25">
        <v>19412702.899999999</v>
      </c>
      <c r="E18" s="25">
        <v>5153731.67</v>
      </c>
      <c r="F18" s="26">
        <f>SUM(D18:E18)</f>
        <v>24566434.57</v>
      </c>
      <c r="G18" s="23"/>
      <c r="J18" s="17"/>
      <c r="K18" s="17"/>
      <c r="L18" s="17"/>
      <c r="M18" s="17"/>
    </row>
    <row r="19" spans="1:14">
      <c r="A19" s="22" t="s">
        <v>21</v>
      </c>
      <c r="B19" s="23"/>
      <c r="C19" s="23"/>
      <c r="D19" s="25">
        <v>27732432.719999999</v>
      </c>
      <c r="E19" s="25">
        <v>7362473.8099999996</v>
      </c>
      <c r="F19" s="26">
        <f>SUM(D19:E19)</f>
        <v>35094906.530000001</v>
      </c>
      <c r="G19" s="23"/>
    </row>
    <row r="20" spans="1:14">
      <c r="A20" s="22" t="s">
        <v>22</v>
      </c>
      <c r="B20" s="23"/>
      <c r="C20" s="23"/>
      <c r="D20" s="25">
        <v>58678964.799999997</v>
      </c>
      <c r="E20" s="25">
        <v>136019180.56999999</v>
      </c>
      <c r="F20" s="26">
        <f>SUM(D20:E20)</f>
        <v>194698145.37</v>
      </c>
      <c r="G20" s="23"/>
    </row>
    <row r="21" spans="1:14">
      <c r="A21" s="22" t="s">
        <v>23</v>
      </c>
      <c r="B21" s="23"/>
      <c r="C21" s="23"/>
      <c r="D21" s="27">
        <v>16652949.060000001</v>
      </c>
      <c r="E21" s="25">
        <v>5619288.9900000002</v>
      </c>
      <c r="F21" s="26">
        <f>SUM(D21:E21)</f>
        <v>22272238.050000001</v>
      </c>
      <c r="G21" s="23"/>
    </row>
    <row r="22" spans="1:14" s="28" customFormat="1">
      <c r="A22" s="22" t="s">
        <v>24</v>
      </c>
      <c r="B22" s="23"/>
      <c r="C22" s="23"/>
      <c r="D22" s="25">
        <v>122477049.48</v>
      </c>
      <c r="E22" s="25">
        <v>154154675.03999999</v>
      </c>
      <c r="F22" s="26">
        <f>SUM(D22:E22)</f>
        <v>276631724.51999998</v>
      </c>
      <c r="G22" s="23"/>
    </row>
    <row r="23" spans="1:14">
      <c r="A23" s="22" t="s">
        <v>25</v>
      </c>
      <c r="B23" s="23"/>
      <c r="C23" s="23"/>
      <c r="D23" s="25"/>
      <c r="E23" s="25"/>
      <c r="F23" s="26"/>
      <c r="G23" s="23"/>
    </row>
    <row r="24" spans="1:14">
      <c r="A24" s="22" t="s">
        <v>26</v>
      </c>
      <c r="B24" s="23"/>
      <c r="C24" s="23"/>
      <c r="D24" s="25">
        <v>16320413.07</v>
      </c>
      <c r="E24" s="25">
        <v>18749144.149999999</v>
      </c>
      <c r="F24" s="26">
        <f t="shared" ref="F24:F29" si="0">SUM(D24:E24)</f>
        <v>35069557.219999999</v>
      </c>
      <c r="G24" s="23"/>
    </row>
    <row r="25" spans="1:14">
      <c r="A25" s="22" t="s">
        <v>27</v>
      </c>
      <c r="B25" s="23"/>
      <c r="C25" s="23"/>
      <c r="D25" s="25">
        <v>8602473.3200000003</v>
      </c>
      <c r="E25" s="25">
        <v>5056430.12</v>
      </c>
      <c r="F25" s="26">
        <f t="shared" si="0"/>
        <v>13658903.440000001</v>
      </c>
      <c r="G25" s="23"/>
      <c r="N25" t="s">
        <v>28</v>
      </c>
    </row>
    <row r="26" spans="1:14">
      <c r="A26" s="22" t="s">
        <v>29</v>
      </c>
      <c r="B26" s="23"/>
      <c r="C26" s="23"/>
      <c r="D26" s="25">
        <v>27124596.719999999</v>
      </c>
      <c r="E26" s="25">
        <v>92370373.209999993</v>
      </c>
      <c r="F26" s="26">
        <f t="shared" si="0"/>
        <v>119494969.92999999</v>
      </c>
      <c r="G26" s="23"/>
    </row>
    <row r="27" spans="1:14">
      <c r="A27" s="22" t="s">
        <v>30</v>
      </c>
      <c r="B27" s="23"/>
      <c r="C27" s="23"/>
      <c r="D27" s="25">
        <f>520094.3+89948524.65</f>
        <v>90468618.950000003</v>
      </c>
      <c r="E27" s="25">
        <f>2799651.19+94587968.74+201433.29</f>
        <v>97589053.219999999</v>
      </c>
      <c r="F27" s="26">
        <f t="shared" si="0"/>
        <v>188057672.17000002</v>
      </c>
      <c r="G27" s="23"/>
    </row>
    <row r="28" spans="1:14" s="28" customFormat="1">
      <c r="A28" s="22" t="s">
        <v>31</v>
      </c>
      <c r="B28" s="23"/>
      <c r="C28" s="23"/>
      <c r="D28" s="25">
        <v>52567577.409999996</v>
      </c>
      <c r="E28" s="25">
        <v>118975598.67</v>
      </c>
      <c r="F28" s="26">
        <f t="shared" si="0"/>
        <v>171543176.07999998</v>
      </c>
      <c r="G28" s="23"/>
    </row>
    <row r="29" spans="1:14" s="29" customFormat="1" ht="14.25" customHeight="1">
      <c r="A29" s="22" t="s">
        <v>32</v>
      </c>
      <c r="B29" s="23"/>
      <c r="C29" s="23"/>
      <c r="D29" s="25">
        <v>175044626.88999999</v>
      </c>
      <c r="E29" s="25">
        <v>273130273.70999998</v>
      </c>
      <c r="F29" s="26">
        <f t="shared" si="0"/>
        <v>448174900.59999996</v>
      </c>
      <c r="G29" s="23"/>
    </row>
    <row r="30" spans="1:14">
      <c r="A30" s="22" t="s">
        <v>33</v>
      </c>
      <c r="B30" s="23"/>
      <c r="C30" s="23"/>
      <c r="D30" s="25"/>
      <c r="E30" s="25"/>
      <c r="F30" s="26"/>
      <c r="G30" s="23"/>
    </row>
    <row r="31" spans="1:14">
      <c r="A31" s="22" t="s">
        <v>34</v>
      </c>
      <c r="B31" s="23"/>
      <c r="C31" s="23"/>
      <c r="D31" s="25">
        <v>299460180</v>
      </c>
      <c r="E31" s="25">
        <v>299460188</v>
      </c>
      <c r="F31" s="26">
        <f>SUM(D31:E31)</f>
        <v>598920368</v>
      </c>
      <c r="G31" s="23"/>
    </row>
    <row r="32" spans="1:14">
      <c r="A32" s="22" t="s">
        <v>35</v>
      </c>
      <c r="B32" s="23"/>
      <c r="C32" s="23"/>
      <c r="D32" s="25">
        <v>0</v>
      </c>
      <c r="E32" s="25">
        <v>0</v>
      </c>
      <c r="F32" s="26"/>
      <c r="G32" s="23"/>
    </row>
    <row r="33" spans="1:12">
      <c r="A33" s="22" t="s">
        <v>36</v>
      </c>
      <c r="B33" s="23"/>
      <c r="C33" s="23"/>
      <c r="D33" s="25">
        <v>27227.7</v>
      </c>
      <c r="E33" s="25">
        <v>1120422.01</v>
      </c>
      <c r="F33" s="26">
        <f t="shared" ref="F33:F38" si="1">SUM(D33:E33)</f>
        <v>1147649.71</v>
      </c>
      <c r="G33" s="23"/>
      <c r="J33" s="17"/>
      <c r="K33" s="17"/>
    </row>
    <row r="34" spans="1:12">
      <c r="A34" s="22" t="s">
        <v>37</v>
      </c>
      <c r="B34" s="23"/>
      <c r="C34" s="23"/>
      <c r="D34" s="25"/>
      <c r="E34" s="25"/>
      <c r="F34" s="26"/>
      <c r="G34" s="23"/>
      <c r="J34" s="17"/>
      <c r="K34" s="17"/>
    </row>
    <row r="35" spans="1:12">
      <c r="A35" s="22" t="s">
        <v>38</v>
      </c>
      <c r="B35" s="23"/>
      <c r="C35" s="23"/>
      <c r="D35" s="25"/>
      <c r="E35" s="25"/>
      <c r="F35" s="26"/>
      <c r="G35" s="23"/>
      <c r="J35" s="17"/>
      <c r="K35" s="17"/>
    </row>
    <row r="36" spans="1:12">
      <c r="A36" s="22" t="s">
        <v>39</v>
      </c>
      <c r="B36" s="23"/>
      <c r="C36" s="23"/>
      <c r="D36" s="25"/>
      <c r="E36" s="25"/>
      <c r="F36" s="26"/>
      <c r="G36" s="23"/>
      <c r="J36" s="17">
        <v>1261118165.1900001</v>
      </c>
      <c r="K36" s="17">
        <v>1001403243.55</v>
      </c>
      <c r="L36" s="18">
        <f>+J36-K36</f>
        <v>259714921.6400001</v>
      </c>
    </row>
    <row r="37" spans="1:12" ht="15.75" customHeight="1">
      <c r="A37" s="22" t="s">
        <v>40</v>
      </c>
      <c r="B37" s="23"/>
      <c r="C37" s="23"/>
      <c r="D37" s="25"/>
      <c r="E37" s="25"/>
      <c r="F37" s="26"/>
      <c r="G37" s="23"/>
      <c r="J37" s="17">
        <v>0</v>
      </c>
      <c r="K37" s="17">
        <v>318583017.41000003</v>
      </c>
      <c r="L37" s="18">
        <f>+J37-K37</f>
        <v>-318583017.41000003</v>
      </c>
    </row>
    <row r="38" spans="1:12">
      <c r="A38" s="22" t="s">
        <v>41</v>
      </c>
      <c r="B38" s="23"/>
      <c r="C38" s="23"/>
      <c r="D38" s="25">
        <v>0</v>
      </c>
      <c r="E38" s="25">
        <f>122926722.23</f>
        <v>122926722.23</v>
      </c>
      <c r="F38" s="26">
        <f t="shared" si="1"/>
        <v>122926722.23</v>
      </c>
      <c r="G38" s="23"/>
      <c r="J38" s="17">
        <v>92772790.799999997</v>
      </c>
      <c r="K38" s="17">
        <v>6787149.2300000004</v>
      </c>
      <c r="L38" s="18">
        <f>+J38-K38</f>
        <v>85985641.569999993</v>
      </c>
    </row>
    <row r="39" spans="1:12">
      <c r="A39" s="22" t="s">
        <v>42</v>
      </c>
      <c r="B39" s="23"/>
      <c r="C39" s="23"/>
      <c r="D39" s="25">
        <v>0</v>
      </c>
      <c r="E39" s="25">
        <v>0</v>
      </c>
      <c r="F39" s="26"/>
      <c r="G39" s="23"/>
      <c r="J39" s="17"/>
      <c r="K39" s="17"/>
      <c r="L39" s="18">
        <f>+L36+L37+L38</f>
        <v>27117545.800000072</v>
      </c>
    </row>
    <row r="40" spans="1:12">
      <c r="A40" s="22" t="s">
        <v>43</v>
      </c>
      <c r="B40" s="23"/>
      <c r="C40" s="23"/>
      <c r="D40" s="25">
        <v>0</v>
      </c>
      <c r="E40" s="25">
        <v>0</v>
      </c>
      <c r="F40" s="26"/>
      <c r="G40" s="23"/>
      <c r="J40" s="17"/>
      <c r="K40" s="17"/>
    </row>
    <row r="41" spans="1:12" s="29" customFormat="1">
      <c r="A41" s="22" t="s">
        <v>44</v>
      </c>
      <c r="B41" s="23"/>
      <c r="C41" s="23"/>
      <c r="D41" s="25">
        <f>SUM(D31:D40)</f>
        <v>299487407.69999999</v>
      </c>
      <c r="E41" s="25">
        <f>SUM(E31:E40)</f>
        <v>423507332.24000001</v>
      </c>
      <c r="F41" s="26">
        <f>SUM(D41:E41)</f>
        <v>722994739.94000006</v>
      </c>
      <c r="G41" s="23"/>
      <c r="J41" s="30"/>
      <c r="K41" s="30"/>
    </row>
    <row r="42" spans="1:12">
      <c r="A42" s="22" t="s">
        <v>45</v>
      </c>
      <c r="B42" s="23"/>
      <c r="C42" s="23"/>
      <c r="D42" s="25">
        <v>0</v>
      </c>
      <c r="E42" s="25">
        <v>0</v>
      </c>
      <c r="F42" s="26"/>
      <c r="G42" s="23"/>
      <c r="J42" s="17"/>
      <c r="K42" s="17"/>
    </row>
    <row r="43" spans="1:12">
      <c r="A43" s="22" t="s">
        <v>46</v>
      </c>
      <c r="B43" s="23"/>
      <c r="C43" s="23"/>
      <c r="D43" s="25">
        <v>0</v>
      </c>
      <c r="E43" s="25">
        <v>0</v>
      </c>
      <c r="F43" s="26">
        <f>SUM(D43:E43)</f>
        <v>0</v>
      </c>
      <c r="G43" s="23"/>
    </row>
    <row r="44" spans="1:12">
      <c r="A44" s="22" t="s">
        <v>47</v>
      </c>
      <c r="B44" s="23"/>
      <c r="C44" s="23"/>
      <c r="D44" s="25">
        <v>0</v>
      </c>
      <c r="E44" s="25">
        <v>0</v>
      </c>
      <c r="F44" s="26">
        <f t="shared" ref="F44:F52" si="2">SUM(D44:E44)</f>
        <v>0</v>
      </c>
      <c r="G44" s="23"/>
    </row>
    <row r="45" spans="1:12">
      <c r="A45" s="22" t="s">
        <v>48</v>
      </c>
      <c r="B45" s="23"/>
      <c r="C45" s="23"/>
      <c r="D45" s="25">
        <v>0</v>
      </c>
      <c r="E45" s="25">
        <v>0</v>
      </c>
      <c r="F45" s="26">
        <f t="shared" si="2"/>
        <v>0</v>
      </c>
      <c r="G45" s="23"/>
      <c r="I45" s="18">
        <f>+D13</f>
        <v>567685051.83000004</v>
      </c>
      <c r="J45" s="18">
        <f>+I45</f>
        <v>567685051.83000004</v>
      </c>
    </row>
    <row r="46" spans="1:12">
      <c r="A46" s="22" t="s">
        <v>49</v>
      </c>
      <c r="B46" s="23"/>
      <c r="C46" s="23"/>
      <c r="D46" s="25"/>
      <c r="E46" s="25"/>
      <c r="F46" s="26">
        <f t="shared" si="2"/>
        <v>0</v>
      </c>
      <c r="G46" s="23"/>
      <c r="I46" s="18">
        <f>F54</f>
        <v>1263942431.3399999</v>
      </c>
      <c r="J46" s="18">
        <f>+J36+J37+J38</f>
        <v>1353890955.99</v>
      </c>
      <c r="K46" s="18">
        <f>+J46-I46</f>
        <v>89948524.650000095</v>
      </c>
    </row>
    <row r="47" spans="1:12">
      <c r="A47" s="22" t="s">
        <v>50</v>
      </c>
      <c r="B47" s="23"/>
      <c r="C47" s="23"/>
      <c r="D47" s="25">
        <v>0</v>
      </c>
      <c r="E47" s="25">
        <v>0</v>
      </c>
      <c r="F47" s="26">
        <f t="shared" si="2"/>
        <v>0</v>
      </c>
      <c r="G47" s="23"/>
      <c r="I47" s="18">
        <f>-F64</f>
        <v>-1236824785.54</v>
      </c>
      <c r="J47" s="18">
        <f>-K36-K37-K38</f>
        <v>-1326773410.1900001</v>
      </c>
      <c r="K47" s="18">
        <f>+J47-I47</f>
        <v>-89948624.650000095</v>
      </c>
    </row>
    <row r="48" spans="1:12">
      <c r="A48" s="22" t="s">
        <v>51</v>
      </c>
      <c r="B48" s="23"/>
      <c r="C48" s="23"/>
      <c r="D48" s="25">
        <v>0</v>
      </c>
      <c r="E48" s="25">
        <v>0</v>
      </c>
      <c r="F48" s="26">
        <f t="shared" si="2"/>
        <v>0</v>
      </c>
      <c r="G48" s="23"/>
      <c r="I48" s="18">
        <f>+I45+I46+I47</f>
        <v>594802697.63000011</v>
      </c>
      <c r="J48" s="18">
        <f>+J45+J46+J47</f>
        <v>594802597.63000011</v>
      </c>
      <c r="K48" s="18">
        <f>+K46+K47</f>
        <v>-100</v>
      </c>
    </row>
    <row r="49" spans="1:9">
      <c r="A49" s="22" t="s">
        <v>52</v>
      </c>
      <c r="B49" s="23"/>
      <c r="C49" s="23"/>
      <c r="D49" s="25"/>
      <c r="E49" s="25"/>
      <c r="F49" s="26">
        <f t="shared" si="2"/>
        <v>0</v>
      </c>
      <c r="G49" s="23"/>
    </row>
    <row r="50" spans="1:9">
      <c r="A50" s="22" t="s">
        <v>53</v>
      </c>
      <c r="B50" s="23"/>
      <c r="C50" s="23"/>
      <c r="D50" s="25">
        <v>0</v>
      </c>
      <c r="E50" s="25">
        <v>92772790.799999997</v>
      </c>
      <c r="F50" s="26">
        <f t="shared" si="2"/>
        <v>92772790.799999997</v>
      </c>
      <c r="G50" s="23"/>
    </row>
    <row r="51" spans="1:9">
      <c r="A51" s="22" t="s">
        <v>54</v>
      </c>
      <c r="B51" s="23"/>
      <c r="C51" s="23"/>
      <c r="D51" s="25">
        <v>0</v>
      </c>
      <c r="E51" s="25">
        <v>0</v>
      </c>
      <c r="F51" s="26">
        <f t="shared" si="2"/>
        <v>0</v>
      </c>
      <c r="G51" s="23"/>
    </row>
    <row r="52" spans="1:9">
      <c r="A52" s="22" t="s">
        <v>55</v>
      </c>
      <c r="B52" s="23"/>
      <c r="C52" s="23"/>
      <c r="D52" s="25">
        <v>0</v>
      </c>
      <c r="E52" s="25">
        <v>0</v>
      </c>
      <c r="F52" s="26">
        <f t="shared" si="2"/>
        <v>0</v>
      </c>
      <c r="G52" s="23"/>
    </row>
    <row r="53" spans="1:9">
      <c r="A53" s="22" t="s">
        <v>56</v>
      </c>
      <c r="B53" s="23"/>
      <c r="C53" s="23"/>
      <c r="D53" s="25">
        <f>SUM(D43:D52)</f>
        <v>0</v>
      </c>
      <c r="E53" s="25">
        <f t="shared" ref="E53:F53" si="3">SUM(E43:E52)</f>
        <v>92772790.799999997</v>
      </c>
      <c r="F53" s="26">
        <f t="shared" si="3"/>
        <v>92772790.799999997</v>
      </c>
      <c r="G53" s="23"/>
    </row>
    <row r="54" spans="1:9" s="31" customFormat="1">
      <c r="A54" s="22" t="s">
        <v>57</v>
      </c>
      <c r="B54" s="23"/>
      <c r="C54" s="23"/>
      <c r="D54" s="25">
        <f>D29+D41+D53</f>
        <v>474532034.58999997</v>
      </c>
      <c r="E54" s="25">
        <f>E29+E41+E53</f>
        <v>789410396.75</v>
      </c>
      <c r="F54" s="26">
        <f>F29+F41+F53</f>
        <v>1263942431.3399999</v>
      </c>
      <c r="G54" s="23"/>
    </row>
    <row r="55" spans="1:9">
      <c r="A55" s="22"/>
      <c r="B55" s="23"/>
      <c r="C55" s="23"/>
      <c r="D55" s="25"/>
      <c r="E55" s="25"/>
      <c r="F55" s="26"/>
      <c r="G55" s="23"/>
      <c r="I55" s="17"/>
    </row>
    <row r="56" spans="1:9">
      <c r="A56" s="19" t="s">
        <v>58</v>
      </c>
      <c r="B56" s="20"/>
      <c r="C56" s="20"/>
      <c r="D56" s="32"/>
      <c r="E56" s="32"/>
      <c r="F56" s="33"/>
      <c r="G56" s="20"/>
      <c r="I56" s="17"/>
    </row>
    <row r="57" spans="1:9">
      <c r="A57" s="22" t="s">
        <v>59</v>
      </c>
      <c r="B57" s="23"/>
      <c r="C57" s="23"/>
      <c r="D57" s="25"/>
      <c r="E57" s="25"/>
      <c r="F57" s="26"/>
      <c r="G57" s="23"/>
      <c r="I57" s="17"/>
    </row>
    <row r="58" spans="1:9">
      <c r="A58" s="22" t="s">
        <v>60</v>
      </c>
      <c r="B58" s="23"/>
      <c r="C58" s="23"/>
      <c r="D58" s="26">
        <f>279935412.03+100000000</f>
        <v>379935412.02999997</v>
      </c>
      <c r="E58" s="26">
        <f>386476195.22-100</f>
        <v>386476095.22000003</v>
      </c>
      <c r="F58" s="26">
        <f>SUM(D58:E58)</f>
        <v>766411507.25</v>
      </c>
      <c r="G58" s="23"/>
      <c r="I58" s="17"/>
    </row>
    <row r="59" spans="1:9">
      <c r="A59" s="22" t="s">
        <v>61</v>
      </c>
      <c r="B59" s="23"/>
      <c r="C59" s="23"/>
      <c r="D59" s="26">
        <f>318583017.41/2+5000000</f>
        <v>164291508.70500001</v>
      </c>
      <c r="E59" s="26">
        <f>+D59+444619.7+51475.83-0.48</f>
        <v>164787603.75500003</v>
      </c>
      <c r="F59" s="26">
        <f t="shared" ref="F59:F63" si="4">SUM(D59:E59)</f>
        <v>329079112.46000004</v>
      </c>
      <c r="G59" s="23"/>
      <c r="I59" s="17"/>
    </row>
    <row r="60" spans="1:9">
      <c r="A60" s="22" t="s">
        <v>62</v>
      </c>
      <c r="B60" s="23"/>
      <c r="C60" s="23"/>
      <c r="D60" s="25">
        <v>2654524.2799999998</v>
      </c>
      <c r="E60" s="25">
        <v>3399475.48</v>
      </c>
      <c r="F60" s="26">
        <f t="shared" si="4"/>
        <v>6053999.7599999998</v>
      </c>
      <c r="G60" s="23"/>
      <c r="I60" s="17"/>
    </row>
    <row r="61" spans="1:9">
      <c r="A61" s="22" t="s">
        <v>63</v>
      </c>
      <c r="B61" s="23"/>
      <c r="C61" s="23"/>
      <c r="D61" s="25">
        <f>6787149.23/2</f>
        <v>3393574.6150000002</v>
      </c>
      <c r="E61" s="25">
        <f>+D61</f>
        <v>3393574.6150000002</v>
      </c>
      <c r="F61" s="26">
        <f t="shared" si="4"/>
        <v>6787149.2300000004</v>
      </c>
      <c r="G61" s="23"/>
      <c r="I61" s="17"/>
    </row>
    <row r="62" spans="1:9">
      <c r="A62" s="22" t="s">
        <v>64</v>
      </c>
      <c r="B62" s="23"/>
      <c r="C62" s="23"/>
      <c r="D62" s="25">
        <v>43710</v>
      </c>
      <c r="E62" s="25">
        <v>15488734.07</v>
      </c>
      <c r="F62" s="26">
        <f t="shared" si="4"/>
        <v>15532444.07</v>
      </c>
      <c r="G62" s="23"/>
      <c r="I62" s="17"/>
    </row>
    <row r="63" spans="1:9">
      <c r="A63" s="22" t="s">
        <v>65</v>
      </c>
      <c r="B63" s="23"/>
      <c r="C63" s="23"/>
      <c r="D63" s="25">
        <f>112960572.77/2</f>
        <v>56480286.384999998</v>
      </c>
      <c r="E63" s="25">
        <f>+D63</f>
        <v>56480286.384999998</v>
      </c>
      <c r="F63" s="26">
        <f t="shared" si="4"/>
        <v>112960572.77</v>
      </c>
      <c r="G63" s="23"/>
      <c r="I63" s="17"/>
    </row>
    <row r="64" spans="1:9" s="31" customFormat="1">
      <c r="A64" s="22" t="s">
        <v>66</v>
      </c>
      <c r="B64" s="23"/>
      <c r="C64" s="23"/>
      <c r="D64" s="25">
        <f>SUM(D58:D63)</f>
        <v>606799016.01499999</v>
      </c>
      <c r="E64" s="25">
        <f t="shared" ref="E64:F64" si="5">SUM(E58:E63)</f>
        <v>630025769.5250001</v>
      </c>
      <c r="F64" s="26">
        <f t="shared" si="5"/>
        <v>1236824785.54</v>
      </c>
      <c r="G64" s="23"/>
      <c r="I64" s="34"/>
    </row>
    <row r="65" spans="1:9">
      <c r="A65" s="35"/>
      <c r="B65" s="36"/>
      <c r="C65" s="36"/>
      <c r="D65" s="37"/>
      <c r="E65" s="37"/>
      <c r="F65" s="38"/>
      <c r="G65" s="36"/>
      <c r="I65" s="17"/>
    </row>
    <row r="66" spans="1:9">
      <c r="A66" s="35" t="s">
        <v>67</v>
      </c>
      <c r="B66" s="36"/>
      <c r="C66" s="36"/>
      <c r="D66" s="37">
        <f>D13+D54-D64</f>
        <v>435418070.40500009</v>
      </c>
      <c r="E66" s="37">
        <f>E13+E54-E64</f>
        <v>594802697.63000011</v>
      </c>
      <c r="F66" s="38">
        <f>F13+F54-F64</f>
        <v>594802697.63000011</v>
      </c>
      <c r="G66" s="36"/>
      <c r="I66" s="17"/>
    </row>
    <row r="69" spans="1:9">
      <c r="A69" s="1" t="s">
        <v>68</v>
      </c>
      <c r="B69" s="1" t="s">
        <v>69</v>
      </c>
    </row>
    <row r="71" spans="1:9">
      <c r="A71" s="1" t="s">
        <v>70</v>
      </c>
      <c r="B71" s="1" t="s">
        <v>71</v>
      </c>
    </row>
    <row r="72" spans="1:9">
      <c r="A72" s="1" t="s">
        <v>72</v>
      </c>
      <c r="B72" s="1" t="s">
        <v>73</v>
      </c>
    </row>
    <row r="74" spans="1:9">
      <c r="A74" s="1" t="s">
        <v>70</v>
      </c>
    </row>
    <row r="75" spans="1:9">
      <c r="A75" s="1" t="s">
        <v>74</v>
      </c>
    </row>
    <row r="77" spans="1:9">
      <c r="A77" s="1" t="s">
        <v>70</v>
      </c>
    </row>
    <row r="78" spans="1:9">
      <c r="A78" s="1" t="s">
        <v>75</v>
      </c>
    </row>
  </sheetData>
  <sheetProtection password="CE28" sheet="1" objects="1" scenarios="1"/>
  <mergeCells count="8">
    <mergeCell ref="A4:G4"/>
    <mergeCell ref="A5:G5"/>
    <mergeCell ref="A6:G6"/>
    <mergeCell ref="A9:A10"/>
    <mergeCell ref="B9:B10"/>
    <mergeCell ref="C9:C10"/>
    <mergeCell ref="D9:F9"/>
    <mergeCell ref="G9:G10"/>
  </mergeCells>
  <pageMargins left="0.25" right="0.25" top="0.5" bottom="0.25" header="0.31496062992126" footer="0.31496062992126"/>
  <pageSetup paperSize="10000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3 - SRE (2)</vt:lpstr>
      <vt:lpstr>'Form 3 - SRE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2020-06-24T00:51:48Z</dcterms:created>
  <dcterms:modified xsi:type="dcterms:W3CDTF">2020-06-24T00:52:25Z</dcterms:modified>
</cp:coreProperties>
</file>