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DP Posting 2020\Q2 2020\"/>
    </mc:Choice>
  </mc:AlternateContent>
  <bookViews>
    <workbookView xWindow="0" yWindow="0" windowWidth="20490" windowHeight="7755"/>
  </bookViews>
  <sheets>
    <sheet name="LDRRMFU June 30 2020" sheetId="1" r:id="rId1"/>
  </sheets>
  <definedNames>
    <definedName name="_xlnm.Print_Area" localSheetId="0">'LDRRMFU June 30 2020'!$A$1:$G$73</definedName>
    <definedName name="_xlnm.Print_Titles" localSheetId="0">'LDRRMFU June 30 2020'!$7:$10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G12" i="1"/>
  <c r="Q12" i="1"/>
  <c r="R12" i="1" s="1"/>
  <c r="C13" i="1"/>
  <c r="G13" i="1"/>
  <c r="G52" i="1" s="1"/>
  <c r="G14" i="1"/>
  <c r="G15" i="1"/>
  <c r="G64" i="1" s="1"/>
  <c r="G16" i="1"/>
  <c r="G17" i="1"/>
  <c r="F18" i="1"/>
  <c r="G18" i="1" s="1"/>
  <c r="G59" i="1" s="1"/>
  <c r="J18" i="1"/>
  <c r="L18" i="1"/>
  <c r="N18" i="1"/>
  <c r="B19" i="1"/>
  <c r="C19" i="1"/>
  <c r="D19" i="1"/>
  <c r="E19" i="1"/>
  <c r="E59" i="1" s="1"/>
  <c r="L19" i="1"/>
  <c r="G22" i="1"/>
  <c r="G23" i="1"/>
  <c r="G43" i="1" s="1"/>
  <c r="G65" i="1" s="1"/>
  <c r="G24" i="1"/>
  <c r="G25" i="1"/>
  <c r="G26" i="1"/>
  <c r="G27" i="1"/>
  <c r="G28" i="1"/>
  <c r="G29" i="1"/>
  <c r="G30" i="1"/>
  <c r="G31" i="1"/>
  <c r="G32" i="1"/>
  <c r="G33" i="1"/>
  <c r="G34" i="1"/>
  <c r="Q34" i="1"/>
  <c r="G35" i="1"/>
  <c r="G36" i="1"/>
  <c r="G37" i="1"/>
  <c r="R37" i="1"/>
  <c r="G38" i="1"/>
  <c r="R38" i="1"/>
  <c r="G39" i="1"/>
  <c r="R39" i="1"/>
  <c r="G40" i="1"/>
  <c r="G41" i="1"/>
  <c r="G42" i="1"/>
  <c r="B43" i="1"/>
  <c r="C43" i="1"/>
  <c r="D43" i="1"/>
  <c r="D65" i="1" s="1"/>
  <c r="D66" i="1" s="1"/>
  <c r="E43" i="1"/>
  <c r="E44" i="1" s="1"/>
  <c r="F43" i="1"/>
  <c r="R43" i="1"/>
  <c r="B44" i="1"/>
  <c r="C44" i="1"/>
  <c r="F44" i="1"/>
  <c r="R44" i="1"/>
  <c r="G45" i="1"/>
  <c r="R45" i="1"/>
  <c r="G49" i="1"/>
  <c r="G50" i="1"/>
  <c r="B51" i="1"/>
  <c r="B52" i="1" s="1"/>
  <c r="C51" i="1"/>
  <c r="C52" i="1" s="1"/>
  <c r="D51" i="1"/>
  <c r="E51" i="1"/>
  <c r="F51" i="1"/>
  <c r="F52" i="1" s="1"/>
  <c r="G51" i="1"/>
  <c r="D52" i="1"/>
  <c r="E52" i="1"/>
  <c r="G54" i="1"/>
  <c r="G55" i="1"/>
  <c r="G56" i="1"/>
  <c r="G57" i="1"/>
  <c r="B58" i="1"/>
  <c r="C58" i="1"/>
  <c r="D58" i="1"/>
  <c r="E58" i="1"/>
  <c r="F58" i="1"/>
  <c r="G58" i="1"/>
  <c r="G61" i="1"/>
  <c r="B62" i="1"/>
  <c r="G62" i="1" s="1"/>
  <c r="G63" i="1" s="1"/>
  <c r="B63" i="1"/>
  <c r="B64" i="1" s="1"/>
  <c r="C63" i="1"/>
  <c r="C64" i="1" s="1"/>
  <c r="D63" i="1"/>
  <c r="E63" i="1"/>
  <c r="F63" i="1"/>
  <c r="F64" i="1" s="1"/>
  <c r="D64" i="1"/>
  <c r="E64" i="1"/>
  <c r="B65" i="1"/>
  <c r="B66" i="1" s="1"/>
  <c r="C65" i="1"/>
  <c r="C66" i="1" s="1"/>
  <c r="F65" i="1"/>
  <c r="G44" i="1" l="1"/>
  <c r="E65" i="1"/>
  <c r="E66" i="1" s="1"/>
  <c r="D44" i="1"/>
  <c r="G19" i="1"/>
  <c r="G66" i="1" s="1"/>
  <c r="F19" i="1"/>
  <c r="F66" i="1" l="1"/>
  <c r="F59" i="1"/>
</calcChain>
</file>

<file path=xl/comments1.xml><?xml version="1.0" encoding="utf-8"?>
<comments xmlns="http://schemas.openxmlformats.org/spreadsheetml/2006/main">
  <authors>
    <author>a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IREVISED ITO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City of Makati - P 200K</t>
        </r>
      </text>
    </comment>
  </commentList>
</comments>
</file>

<file path=xl/sharedStrings.xml><?xml version="1.0" encoding="utf-8"?>
<sst xmlns="http://schemas.openxmlformats.org/spreadsheetml/2006/main" count="89" uniqueCount="85">
  <si>
    <t>Local Chief Executive</t>
  </si>
  <si>
    <t>Local Accountant</t>
  </si>
  <si>
    <t>CDRRMO Chief</t>
  </si>
  <si>
    <t>(sgd) ATTY. JEFFERSON P. SORIANO</t>
  </si>
  <si>
    <t>(sgd) JOSEPHINE B. NAGUI, CPA</t>
  </si>
  <si>
    <t>(sgd) MARIA SOLEDAD M. SAPP</t>
  </si>
  <si>
    <t xml:space="preserve">We hereby certify that we have reviewed the contents and hereby attest to the veracity and correctness of tha data or information contained in this document.
</t>
  </si>
  <si>
    <t>Unutilized Balance</t>
  </si>
  <si>
    <t>Grand Total Utilization</t>
  </si>
  <si>
    <t>Sub Total Unutilized Balance of Special Trust Fund</t>
  </si>
  <si>
    <t>Sub-Total -Utilization of Special Trust Fund</t>
  </si>
  <si>
    <t>Decontamination Tent, PPEs, Ioxide</t>
  </si>
  <si>
    <t xml:space="preserve">Meals and Snacks </t>
  </si>
  <si>
    <t xml:space="preserve">   B.4  Utilization - Special Trust Fund</t>
  </si>
  <si>
    <t>Sub-Total -Balance of Transfer/ Grants</t>
  </si>
  <si>
    <t>Sub-Total -Utilization of Transfer/ Grants</t>
  </si>
  <si>
    <t>Various Expenses for COVID 19</t>
  </si>
  <si>
    <t>Social Amelioration Program</t>
  </si>
  <si>
    <t>Relief Goods (Rice, Groceries, Etc)</t>
  </si>
  <si>
    <t xml:space="preserve">   B.3  Utilization - Transfer/ Grants</t>
  </si>
  <si>
    <t>Sub-Total -Balance of Continuing Appropriation</t>
  </si>
  <si>
    <t>Sub-Total -Utilization of Continuing Appropriation</t>
  </si>
  <si>
    <t>DRRM Multi-Purpose Emergency Commnad Center (Fiber Optic Network Phase 2</t>
  </si>
  <si>
    <t>Search and Rescue Tools and Equipment</t>
  </si>
  <si>
    <t xml:space="preserve">   B.2  Utilization - Continuing Appropriation</t>
  </si>
  <si>
    <t>Sub-Total -Balance of Current Appropriation</t>
  </si>
  <si>
    <t>Sub-Total -Utilization of Current Appropriation</t>
  </si>
  <si>
    <t>Financial Assistance</t>
  </si>
  <si>
    <t>Repair of Rescue Vehicle</t>
  </si>
  <si>
    <t>Annual Membership Fee of CDRRMO</t>
  </si>
  <si>
    <t>Honoraria of Lecturers</t>
  </si>
  <si>
    <t>Honoraria of Rescue Volunteers</t>
  </si>
  <si>
    <t>Medical Oxygen</t>
  </si>
  <si>
    <t>Hotel Accomodation during Training Course</t>
  </si>
  <si>
    <t>Meals</t>
  </si>
  <si>
    <t>Fuel</t>
  </si>
  <si>
    <t>Office Supplies</t>
  </si>
  <si>
    <t>70% Disaster Risk Reduction and Management Fund</t>
  </si>
  <si>
    <t>Room Accomodation (Quarantine Facility)</t>
  </si>
  <si>
    <t xml:space="preserve">honoraria of volunteers </t>
  </si>
  <si>
    <t>Communication Equipment</t>
  </si>
  <si>
    <t>Meals for Quarantined frontliners</t>
  </si>
  <si>
    <t>Medical Supplies, nipa kubo, medical personal protective equipment, thermal scanner</t>
  </si>
  <si>
    <t>Relief goods, disinfecting mat, PPE, rental of 10 wheeler truck</t>
  </si>
  <si>
    <t>Purchase of bags of Rice</t>
  </si>
  <si>
    <t>Purchase of various grocery items</t>
  </si>
  <si>
    <t>30% Quick Response Fund</t>
  </si>
  <si>
    <t xml:space="preserve">   B.1  Utilization - Current Appropriation</t>
  </si>
  <si>
    <t>B. Utilization</t>
  </si>
  <si>
    <t xml:space="preserve">       Total Funds Available</t>
  </si>
  <si>
    <t xml:space="preserve">       Transfer/Grants</t>
  </si>
  <si>
    <t xml:space="preserve">                   (Year 2019)</t>
  </si>
  <si>
    <t xml:space="preserve">                   (Year 2018)</t>
  </si>
  <si>
    <t>Office of the President</t>
  </si>
  <si>
    <t xml:space="preserve">                   (Year 2017)</t>
  </si>
  <si>
    <t>Rehabilitation of Damages Govt Ingfrastrucures and Facilites</t>
  </si>
  <si>
    <t>Theodor E. Stoops</t>
  </si>
  <si>
    <t xml:space="preserve">     Previous Years' Appropriations Transferred to the Special Trust Fund</t>
  </si>
  <si>
    <t>Provision of Personal, Protective Equipment, Tools , gadgets and Aother Rescue paraphernalia</t>
  </si>
  <si>
    <t>PCSO Calamity Assistance</t>
  </si>
  <si>
    <t xml:space="preserve">     Continuing Appropriations</t>
  </si>
  <si>
    <t>Provision of Disaster &amp; Rescue Search and Emergency Transport Equipment</t>
  </si>
  <si>
    <t>LBP-Tisoy</t>
  </si>
  <si>
    <t xml:space="preserve">     Current Appropriations</t>
  </si>
  <si>
    <t>Equippage and Cons of DRRM Multi-Purpose Emergency Command Center (Fiber Optic Network)</t>
  </si>
  <si>
    <t>LBP - Ompong</t>
  </si>
  <si>
    <t>City of Makati</t>
  </si>
  <si>
    <t>A. Sources of Funds</t>
  </si>
  <si>
    <t>Mitigation Fund
70%</t>
  </si>
  <si>
    <t>Quick Response
Fund (QRF)
30%</t>
  </si>
  <si>
    <t>20% EDF</t>
  </si>
  <si>
    <t>70% 2020</t>
  </si>
  <si>
    <t>30% 2020</t>
  </si>
  <si>
    <t>2019 Continuing Appro</t>
  </si>
  <si>
    <t>From Other
Sources</t>
  </si>
  <si>
    <t>From Other LGUs</t>
  </si>
  <si>
    <t>Total</t>
  </si>
  <si>
    <t>NDRRM Fund</t>
  </si>
  <si>
    <t>LDRRM Fund</t>
  </si>
  <si>
    <t>Particulars</t>
  </si>
  <si>
    <r>
      <t xml:space="preserve">City : </t>
    </r>
    <r>
      <rPr>
        <u/>
        <sz val="10"/>
        <color theme="1"/>
        <rFont val="Calibri"/>
        <family val="2"/>
        <scheme val="minor"/>
      </rPr>
      <t>TUGUEGARAO</t>
    </r>
  </si>
  <si>
    <t>As of June 30, 2020</t>
  </si>
  <si>
    <t>LOCAL DISASTER RISK REDUCTION AND MANAGEMENT FUND UTILIZATION</t>
  </si>
  <si>
    <t>(Commission on Audit Form)</t>
  </si>
  <si>
    <t>FDP Form 8 - Local Disaster Risk Reduction and Management Fund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</si>
</sst>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7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0" fillId="0" borderId="0" xfId="0" applyFont="1" applyFill="1"/>
    <xf numFmtId="43" fontId="0" fillId="0" borderId="0" xfId="1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43" fontId="7" fillId="0" borderId="0" xfId="0" applyNumberFormat="1" applyFont="1" applyFill="1" applyAlignment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/>
    <xf numFmtId="43" fontId="8" fillId="0" borderId="0" xfId="1" applyFont="1" applyFill="1"/>
    <xf numFmtId="43" fontId="9" fillId="0" borderId="1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43" fontId="9" fillId="0" borderId="3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/>
    </xf>
    <xf numFmtId="43" fontId="10" fillId="0" borderId="3" xfId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43" fontId="1" fillId="0" borderId="0" xfId="1" applyFont="1" applyFill="1"/>
    <xf numFmtId="0" fontId="11" fillId="0" borderId="0" xfId="0" applyFont="1" applyFill="1"/>
    <xf numFmtId="0" fontId="2" fillId="0" borderId="0" xfId="0" applyFont="1" applyFill="1"/>
    <xf numFmtId="43" fontId="2" fillId="0" borderId="0" xfId="1" applyFont="1" applyFill="1"/>
    <xf numFmtId="43" fontId="11" fillId="0" borderId="0" xfId="1" applyFont="1" applyFill="1"/>
    <xf numFmtId="0" fontId="0" fillId="0" borderId="0" xfId="0" applyAlignment="1">
      <alignment horizontal="left"/>
    </xf>
    <xf numFmtId="43" fontId="9" fillId="0" borderId="4" xfId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3" fontId="12" fillId="0" borderId="3" xfId="1" applyFont="1" applyFill="1" applyBorder="1" applyAlignment="1">
      <alignment vertical="center"/>
    </xf>
    <xf numFmtId="43" fontId="13" fillId="0" borderId="3" xfId="1" applyFont="1" applyFill="1" applyBorder="1" applyAlignment="1">
      <alignment vertical="center"/>
    </xf>
    <xf numFmtId="9" fontId="0" fillId="0" borderId="3" xfId="0" applyNumberFormat="1" applyFont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43" fontId="8" fillId="0" borderId="3" xfId="1" applyFont="1" applyFill="1" applyBorder="1" applyAlignment="1"/>
    <xf numFmtId="0" fontId="8" fillId="0" borderId="3" xfId="0" applyFont="1" applyFill="1" applyBorder="1" applyAlignment="1"/>
    <xf numFmtId="43" fontId="11" fillId="0" borderId="3" xfId="1" applyFont="1" applyFill="1" applyBorder="1" applyAlignment="1"/>
    <xf numFmtId="43" fontId="8" fillId="0" borderId="7" xfId="1" applyFont="1" applyFill="1" applyBorder="1"/>
    <xf numFmtId="43" fontId="0" fillId="0" borderId="7" xfId="1" applyFont="1" applyFill="1" applyBorder="1"/>
    <xf numFmtId="43" fontId="8" fillId="0" borderId="3" xfId="1" applyFont="1" applyFill="1" applyBorder="1"/>
    <xf numFmtId="43" fontId="8" fillId="0" borderId="8" xfId="1" applyFont="1" applyFill="1" applyBorder="1" applyAlignment="1">
      <alignment vertical="center" wrapText="1"/>
    </xf>
    <xf numFmtId="43" fontId="14" fillId="0" borderId="3" xfId="1" applyFont="1" applyFill="1" applyBorder="1" applyAlignment="1">
      <alignment vertical="center" wrapText="1"/>
    </xf>
    <xf numFmtId="43" fontId="8" fillId="0" borderId="9" xfId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3" fontId="8" fillId="0" borderId="3" xfId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top" wrapText="1"/>
    </xf>
    <xf numFmtId="0" fontId="8" fillId="0" borderId="3" xfId="0" applyFont="1" applyFill="1" applyBorder="1"/>
    <xf numFmtId="0" fontId="7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Fill="1" applyAlignment="1"/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73"/>
  <sheetViews>
    <sheetView tabSelected="1" view="pageBreakPreview" topLeftCell="A4" zoomScale="110" zoomScaleNormal="100" zoomScaleSheetLayoutView="110" workbookViewId="0">
      <selection activeCell="B8" sqref="B8:C11"/>
    </sheetView>
  </sheetViews>
  <sheetFormatPr defaultRowHeight="15" x14ac:dyDescent="0.25"/>
  <cols>
    <col min="1" max="1" width="70.28515625" style="1" customWidth="1"/>
    <col min="2" max="3" width="13" style="1" customWidth="1"/>
    <col min="4" max="4" width="13.140625" style="1" customWidth="1"/>
    <col min="5" max="5" width="11" style="1" customWidth="1"/>
    <col min="6" max="6" width="12.140625" style="1" customWidth="1"/>
    <col min="7" max="7" width="14.140625" style="1" customWidth="1"/>
    <col min="8" max="8" width="2.42578125" style="1" customWidth="1"/>
    <col min="9" max="10" width="16.5703125" style="3" hidden="1" customWidth="1"/>
    <col min="11" max="11" width="24" style="3" hidden="1" customWidth="1"/>
    <col min="12" max="12" width="16.140625" style="1" hidden="1" customWidth="1"/>
    <col min="13" max="13" width="69.42578125" style="1" hidden="1" customWidth="1"/>
    <col min="14" max="14" width="17" style="1" hidden="1" customWidth="1"/>
    <col min="15" max="15" width="0" style="1" hidden="1" customWidth="1"/>
    <col min="16" max="17" width="14.28515625" style="2" hidden="1" customWidth="1"/>
    <col min="18" max="18" width="14" style="2" hidden="1" customWidth="1"/>
    <col min="19" max="19" width="16.28515625" style="2" hidden="1" customWidth="1"/>
    <col min="20" max="20" width="9.140625" style="2"/>
    <col min="21" max="16384" width="9.140625" style="1"/>
  </cols>
  <sheetData>
    <row r="1" spans="1:22" x14ac:dyDescent="0.25">
      <c r="A1" s="57" t="s">
        <v>84</v>
      </c>
      <c r="B1" s="57"/>
      <c r="C1" s="57"/>
      <c r="D1" s="57"/>
    </row>
    <row r="2" spans="1:22" x14ac:dyDescent="0.25">
      <c r="A2" s="52" t="s">
        <v>83</v>
      </c>
    </row>
    <row r="3" spans="1:22" x14ac:dyDescent="0.25">
      <c r="A3" s="58" t="s">
        <v>82</v>
      </c>
      <c r="B3" s="58"/>
      <c r="C3" s="58"/>
      <c r="D3" s="58"/>
      <c r="E3" s="58"/>
      <c r="F3" s="58"/>
      <c r="G3" s="58"/>
    </row>
    <row r="4" spans="1:22" x14ac:dyDescent="0.25">
      <c r="A4" s="59" t="s">
        <v>81</v>
      </c>
      <c r="B4" s="60"/>
      <c r="C4" s="60"/>
      <c r="D4" s="60"/>
      <c r="E4" s="60"/>
      <c r="F4" s="60"/>
      <c r="G4" s="60"/>
      <c r="H4" s="55"/>
    </row>
    <row r="6" spans="1:22" x14ac:dyDescent="0.25">
      <c r="A6" s="61" t="s">
        <v>80</v>
      </c>
      <c r="B6" s="61"/>
      <c r="C6" s="61"/>
      <c r="D6" s="61"/>
      <c r="E6" s="61"/>
      <c r="F6" s="61"/>
      <c r="G6" s="61"/>
    </row>
    <row r="7" spans="1:22" ht="15" customHeight="1" x14ac:dyDescent="0.25">
      <c r="A7" s="56" t="s">
        <v>79</v>
      </c>
      <c r="B7" s="62" t="s">
        <v>78</v>
      </c>
      <c r="C7" s="62"/>
      <c r="D7" s="56" t="s">
        <v>77</v>
      </c>
      <c r="E7" s="73" t="s">
        <v>75</v>
      </c>
      <c r="F7" s="67" t="s">
        <v>74</v>
      </c>
      <c r="G7" s="56" t="s">
        <v>76</v>
      </c>
      <c r="I7" s="56"/>
      <c r="J7" s="56" t="s">
        <v>75</v>
      </c>
      <c r="K7" s="67"/>
      <c r="L7" s="67" t="s">
        <v>74</v>
      </c>
      <c r="N7" s="67" t="s">
        <v>73</v>
      </c>
      <c r="P7" s="1" t="s">
        <v>72</v>
      </c>
      <c r="Q7" s="53" t="s">
        <v>71</v>
      </c>
      <c r="R7" s="53"/>
      <c r="S7" s="54" t="s">
        <v>70</v>
      </c>
      <c r="T7" s="53"/>
    </row>
    <row r="8" spans="1:22" x14ac:dyDescent="0.25">
      <c r="A8" s="56"/>
      <c r="B8" s="68" t="s">
        <v>69</v>
      </c>
      <c r="C8" s="70" t="s">
        <v>68</v>
      </c>
      <c r="D8" s="63"/>
      <c r="E8" s="74"/>
      <c r="F8" s="56"/>
      <c r="G8" s="56"/>
      <c r="I8" s="56"/>
      <c r="J8" s="56"/>
      <c r="K8" s="56"/>
      <c r="L8" s="56"/>
      <c r="N8" s="56"/>
      <c r="P8" s="23"/>
      <c r="Q8" s="23">
        <v>5150000</v>
      </c>
      <c r="R8" s="23"/>
      <c r="S8" s="23"/>
      <c r="T8" s="3"/>
      <c r="U8" s="3"/>
      <c r="V8" s="3"/>
    </row>
    <row r="9" spans="1:22" x14ac:dyDescent="0.25">
      <c r="A9" s="56"/>
      <c r="B9" s="69"/>
      <c r="C9" s="71"/>
      <c r="D9" s="63"/>
      <c r="E9" s="74"/>
      <c r="F9" s="56"/>
      <c r="G9" s="56"/>
      <c r="I9" s="56"/>
      <c r="J9" s="56"/>
      <c r="K9" s="56"/>
      <c r="L9" s="56"/>
      <c r="N9" s="56"/>
      <c r="P9" s="23"/>
      <c r="Q9" s="23">
        <v>23690000</v>
      </c>
      <c r="R9" s="23"/>
      <c r="S9" s="23"/>
      <c r="T9" s="3"/>
      <c r="U9" s="3"/>
      <c r="V9" s="3"/>
    </row>
    <row r="10" spans="1:22" x14ac:dyDescent="0.25">
      <c r="A10" s="56"/>
      <c r="B10" s="69"/>
      <c r="C10" s="71"/>
      <c r="D10" s="64"/>
      <c r="E10" s="75"/>
      <c r="F10" s="56"/>
      <c r="G10" s="56"/>
      <c r="I10" s="56"/>
      <c r="J10" s="56"/>
      <c r="K10" s="56"/>
      <c r="L10" s="56"/>
      <c r="N10" s="56"/>
      <c r="P10" s="23"/>
      <c r="Q10" s="23">
        <v>2100000</v>
      </c>
      <c r="R10" s="23"/>
      <c r="S10" s="23"/>
      <c r="T10" s="3"/>
      <c r="U10" s="3"/>
      <c r="V10" s="3"/>
    </row>
    <row r="11" spans="1:22" s="13" customFormat="1" x14ac:dyDescent="0.25">
      <c r="A11" s="38" t="s">
        <v>67</v>
      </c>
      <c r="B11" s="51"/>
      <c r="C11" s="51"/>
      <c r="D11" s="51"/>
      <c r="E11" s="51"/>
      <c r="F11" s="51"/>
      <c r="G11" s="51"/>
      <c r="I11" s="3" t="s">
        <v>66</v>
      </c>
      <c r="J11" s="3">
        <v>200000</v>
      </c>
      <c r="K11" s="3" t="s">
        <v>65</v>
      </c>
      <c r="L11" s="3">
        <v>70331</v>
      </c>
      <c r="M11" s="52" t="s">
        <v>64</v>
      </c>
      <c r="N11" s="14">
        <v>1000000</v>
      </c>
      <c r="P11" s="23"/>
      <c r="Q11" s="23">
        <v>6300000</v>
      </c>
      <c r="R11" s="23"/>
      <c r="S11" s="23"/>
      <c r="T11" s="3"/>
      <c r="U11" s="14"/>
      <c r="V11" s="14"/>
    </row>
    <row r="12" spans="1:22" s="13" customFormat="1" x14ac:dyDescent="0.25">
      <c r="A12" s="51" t="s">
        <v>63</v>
      </c>
      <c r="B12" s="42">
        <f>53200000*0.3</f>
        <v>15960000</v>
      </c>
      <c r="C12" s="42">
        <f>53200000*0.7</f>
        <v>37240000</v>
      </c>
      <c r="D12" s="42"/>
      <c r="E12" s="42"/>
      <c r="F12" s="42"/>
      <c r="G12" s="42">
        <f t="shared" ref="G12:G18" si="0">SUM(B12:F12)</f>
        <v>53200000</v>
      </c>
      <c r="I12" s="3"/>
      <c r="J12" s="3"/>
      <c r="K12" s="3" t="s">
        <v>62</v>
      </c>
      <c r="L12" s="3">
        <v>200000</v>
      </c>
      <c r="M12" s="13" t="s">
        <v>61</v>
      </c>
      <c r="N12" s="14">
        <v>2000000</v>
      </c>
      <c r="P12" s="23">
        <v>15960000</v>
      </c>
      <c r="Q12" s="23">
        <f>SUM(Q8:Q11)</f>
        <v>37240000</v>
      </c>
      <c r="R12" s="23">
        <f>SUM(P12:Q12)</f>
        <v>53200000</v>
      </c>
      <c r="S12" s="23"/>
      <c r="T12" s="3"/>
      <c r="U12" s="14"/>
      <c r="V12" s="14"/>
    </row>
    <row r="13" spans="1:22" s="13" customFormat="1" x14ac:dyDescent="0.25">
      <c r="A13" s="51" t="s">
        <v>60</v>
      </c>
      <c r="B13" s="42"/>
      <c r="C13" s="42">
        <f>34816848.37+5741883.65</f>
        <v>40558732.019999996</v>
      </c>
      <c r="D13" s="42"/>
      <c r="E13" s="42"/>
      <c r="F13" s="42"/>
      <c r="G13" s="42">
        <f t="shared" si="0"/>
        <v>40558732.019999996</v>
      </c>
      <c r="I13" s="3"/>
      <c r="J13" s="3"/>
      <c r="K13" s="3" t="s">
        <v>59</v>
      </c>
      <c r="L13" s="3">
        <v>1500000</v>
      </c>
      <c r="M13" s="13" t="s">
        <v>58</v>
      </c>
      <c r="N13" s="14">
        <v>847484</v>
      </c>
      <c r="P13" s="23"/>
      <c r="Q13" s="23"/>
      <c r="R13" s="23"/>
      <c r="S13" s="23"/>
      <c r="T13" s="3"/>
      <c r="U13" s="14"/>
      <c r="V13" s="14"/>
    </row>
    <row r="14" spans="1:22" s="13" customFormat="1" ht="15.75" customHeight="1" x14ac:dyDescent="0.25">
      <c r="A14" s="50" t="s">
        <v>57</v>
      </c>
      <c r="B14" s="49"/>
      <c r="C14" s="49"/>
      <c r="D14" s="49"/>
      <c r="E14" s="49"/>
      <c r="F14" s="49"/>
      <c r="G14" s="42">
        <f t="shared" si="0"/>
        <v>0</v>
      </c>
      <c r="I14" s="3"/>
      <c r="J14" s="3"/>
      <c r="K14" s="3" t="s">
        <v>56</v>
      </c>
      <c r="L14" s="3">
        <v>100000</v>
      </c>
      <c r="M14" s="13" t="s">
        <v>55</v>
      </c>
      <c r="N14" s="14">
        <v>1894399.65</v>
      </c>
      <c r="P14" s="23"/>
      <c r="Q14" s="23"/>
      <c r="R14" s="23"/>
      <c r="S14" s="23"/>
      <c r="T14" s="3"/>
      <c r="U14" s="14"/>
      <c r="V14" s="14"/>
    </row>
    <row r="15" spans="1:22" s="13" customFormat="1" ht="14.45" customHeight="1" x14ac:dyDescent="0.25">
      <c r="A15" s="48" t="s">
        <v>54</v>
      </c>
      <c r="B15" s="47"/>
      <c r="C15" s="47">
        <v>134160.26</v>
      </c>
      <c r="D15" s="47"/>
      <c r="E15" s="47"/>
      <c r="F15" s="47"/>
      <c r="G15" s="42">
        <f t="shared" si="0"/>
        <v>134160.26</v>
      </c>
      <c r="I15" s="3"/>
      <c r="J15" s="3"/>
      <c r="K15" s="3" t="s">
        <v>53</v>
      </c>
      <c r="L15" s="3">
        <v>5000000</v>
      </c>
      <c r="N15" s="14"/>
      <c r="P15" s="23"/>
      <c r="Q15" s="23">
        <v>10000</v>
      </c>
      <c r="R15" s="23">
        <v>0</v>
      </c>
      <c r="S15" s="23"/>
      <c r="T15" s="3"/>
      <c r="U15" s="14"/>
      <c r="V15" s="14"/>
    </row>
    <row r="16" spans="1:22" s="13" customFormat="1" ht="14.45" customHeight="1" x14ac:dyDescent="0.25">
      <c r="A16" s="48" t="s">
        <v>52</v>
      </c>
      <c r="B16" s="47"/>
      <c r="C16" s="47">
        <v>2489.73</v>
      </c>
      <c r="D16" s="47"/>
      <c r="E16" s="47"/>
      <c r="F16" s="47"/>
      <c r="G16" s="42">
        <f t="shared" si="0"/>
        <v>2489.73</v>
      </c>
      <c r="I16" s="3"/>
      <c r="J16" s="3"/>
      <c r="K16" s="3"/>
      <c r="L16" s="3"/>
      <c r="N16" s="14"/>
      <c r="P16" s="23"/>
      <c r="Q16" s="23"/>
      <c r="R16" s="23"/>
      <c r="S16" s="23"/>
      <c r="T16" s="3"/>
      <c r="U16" s="14"/>
      <c r="V16" s="14"/>
    </row>
    <row r="17" spans="1:22" s="13" customFormat="1" ht="14.45" customHeight="1" x14ac:dyDescent="0.25">
      <c r="A17" s="48" t="s">
        <v>51</v>
      </c>
      <c r="B17" s="47">
        <v>14715098.74</v>
      </c>
      <c r="C17" s="47">
        <v>75750.009999999995</v>
      </c>
      <c r="D17" s="47"/>
      <c r="E17" s="47"/>
      <c r="F17" s="47"/>
      <c r="G17" s="42">
        <f t="shared" si="0"/>
        <v>14790848.75</v>
      </c>
      <c r="I17" s="3"/>
      <c r="J17" s="3"/>
      <c r="K17" s="3"/>
      <c r="L17" s="3"/>
      <c r="N17" s="14"/>
      <c r="P17" s="23"/>
      <c r="Q17" s="23"/>
      <c r="R17" s="23"/>
      <c r="S17" s="23"/>
      <c r="T17" s="3"/>
      <c r="U17" s="14"/>
      <c r="V17" s="14"/>
    </row>
    <row r="18" spans="1:22" s="13" customFormat="1" ht="15.75" thickBot="1" x14ac:dyDescent="0.3">
      <c r="A18" s="46" t="s">
        <v>50</v>
      </c>
      <c r="B18" s="43"/>
      <c r="C18" s="45"/>
      <c r="D18" s="43"/>
      <c r="E18" s="44">
        <v>200000</v>
      </c>
      <c r="F18" s="43">
        <f>70331+200000+1500000+100000+5000000</f>
        <v>6870331</v>
      </c>
      <c r="G18" s="42">
        <f t="shared" si="0"/>
        <v>7070331</v>
      </c>
      <c r="I18" s="3"/>
      <c r="J18" s="41">
        <f>SUM(J11:J17)</f>
        <v>200000</v>
      </c>
      <c r="K18" s="3"/>
      <c r="L18" s="41">
        <f>SUM(L11:L17)</f>
        <v>6870331</v>
      </c>
      <c r="N18" s="40">
        <f>SUM(N11:N17)</f>
        <v>5741883.6500000004</v>
      </c>
      <c r="P18" s="23"/>
      <c r="Q18" s="23"/>
      <c r="R18" s="23"/>
      <c r="S18" s="23"/>
      <c r="T18" s="3"/>
      <c r="U18" s="14"/>
      <c r="V18" s="14"/>
    </row>
    <row r="19" spans="1:22" s="13" customFormat="1" ht="15.75" thickTop="1" x14ac:dyDescent="0.25">
      <c r="A19" s="38" t="s">
        <v>49</v>
      </c>
      <c r="B19" s="39">
        <f t="shared" ref="B19:G19" si="1">SUM(B12:B18)</f>
        <v>30675098.740000002</v>
      </c>
      <c r="C19" s="39">
        <f t="shared" si="1"/>
        <v>78011132.020000011</v>
      </c>
      <c r="D19" s="39">
        <f t="shared" si="1"/>
        <v>0</v>
      </c>
      <c r="E19" s="39">
        <f t="shared" si="1"/>
        <v>200000</v>
      </c>
      <c r="F19" s="39">
        <f t="shared" si="1"/>
        <v>6870331</v>
      </c>
      <c r="G19" s="39">
        <f t="shared" si="1"/>
        <v>115756561.76000001</v>
      </c>
      <c r="I19" s="3"/>
      <c r="J19" s="3"/>
      <c r="K19" s="3"/>
      <c r="L19" s="3">
        <f>+J18+L18</f>
        <v>7070331</v>
      </c>
      <c r="N19" s="14"/>
      <c r="P19" s="23"/>
      <c r="Q19" s="23"/>
      <c r="R19" s="23"/>
      <c r="S19" s="23"/>
      <c r="T19" s="3"/>
      <c r="U19" s="14"/>
      <c r="V19" s="14"/>
    </row>
    <row r="20" spans="1:22" s="13" customFormat="1" x14ac:dyDescent="0.25">
      <c r="A20" s="38" t="s">
        <v>48</v>
      </c>
      <c r="B20" s="37"/>
      <c r="C20" s="37"/>
      <c r="D20" s="37"/>
      <c r="E20" s="37"/>
      <c r="F20" s="37"/>
      <c r="G20" s="37"/>
      <c r="I20" s="3"/>
      <c r="J20" s="3"/>
      <c r="K20" s="3"/>
      <c r="L20" s="1"/>
      <c r="N20" s="14"/>
      <c r="P20" s="23"/>
      <c r="Q20" s="23"/>
      <c r="R20" s="23"/>
      <c r="S20" s="23"/>
      <c r="T20" s="3"/>
      <c r="U20" s="14"/>
      <c r="V20" s="14"/>
    </row>
    <row r="21" spans="1:22" s="13" customFormat="1" x14ac:dyDescent="0.25">
      <c r="A21" s="21" t="s">
        <v>47</v>
      </c>
      <c r="B21" s="19"/>
      <c r="C21" s="19"/>
      <c r="D21" s="19"/>
      <c r="E21" s="19"/>
      <c r="F21" s="19"/>
      <c r="G21" s="19"/>
      <c r="I21" s="3"/>
      <c r="J21" s="3"/>
      <c r="K21" s="3"/>
      <c r="L21" s="1"/>
      <c r="P21" s="23"/>
      <c r="Q21" s="23"/>
      <c r="R21" s="23"/>
      <c r="S21" s="23"/>
      <c r="T21" s="3"/>
      <c r="U21" s="14"/>
      <c r="V21" s="14"/>
    </row>
    <row r="22" spans="1:22" s="13" customFormat="1" x14ac:dyDescent="0.25">
      <c r="A22" s="36" t="s">
        <v>46</v>
      </c>
      <c r="B22" s="19"/>
      <c r="C22" s="19"/>
      <c r="D22" s="19"/>
      <c r="E22" s="19"/>
      <c r="F22" s="19"/>
      <c r="G22" s="19">
        <f t="shared" ref="G22:G42" si="2">SUM(B22:F22)</f>
        <v>0</v>
      </c>
      <c r="I22" s="3"/>
      <c r="J22" s="3"/>
      <c r="K22" s="3"/>
      <c r="L22" s="1"/>
      <c r="P22" s="3"/>
      <c r="Q22" s="3">
        <v>80875</v>
      </c>
      <c r="R22" s="3"/>
      <c r="S22" s="3"/>
      <c r="T22" s="3"/>
      <c r="U22" s="14"/>
      <c r="V22" s="14"/>
    </row>
    <row r="23" spans="1:22" s="13" customFormat="1" x14ac:dyDescent="0.25">
      <c r="A23" s="20" t="s">
        <v>45</v>
      </c>
      <c r="B23" s="19">
        <v>8895052</v>
      </c>
      <c r="C23" s="19"/>
      <c r="D23" s="19"/>
      <c r="E23" s="19"/>
      <c r="F23" s="19"/>
      <c r="G23" s="19">
        <f t="shared" si="2"/>
        <v>8895052</v>
      </c>
      <c r="I23" s="3"/>
      <c r="J23" s="3"/>
      <c r="K23" s="3"/>
      <c r="L23" s="1"/>
      <c r="P23" s="3"/>
      <c r="Q23" s="3"/>
      <c r="R23" s="3"/>
      <c r="S23" s="3"/>
      <c r="T23" s="3"/>
      <c r="U23" s="14"/>
      <c r="V23" s="14"/>
    </row>
    <row r="24" spans="1:22" s="13" customFormat="1" x14ac:dyDescent="0.25">
      <c r="A24" s="20" t="s">
        <v>44</v>
      </c>
      <c r="B24" s="19">
        <v>4316525</v>
      </c>
      <c r="C24" s="19"/>
      <c r="D24" s="19"/>
      <c r="E24" s="19"/>
      <c r="F24" s="19"/>
      <c r="G24" s="19">
        <f t="shared" si="2"/>
        <v>4316525</v>
      </c>
      <c r="I24" s="3"/>
      <c r="J24" s="3"/>
      <c r="K24" s="3"/>
      <c r="L24" s="1"/>
      <c r="P24" s="3"/>
      <c r="Q24" s="3">
        <v>2160518.27</v>
      </c>
      <c r="R24" s="3"/>
      <c r="S24" s="3"/>
      <c r="T24" s="3"/>
      <c r="U24" s="14"/>
      <c r="V24" s="14"/>
    </row>
    <row r="25" spans="1:22" s="13" customFormat="1" x14ac:dyDescent="0.25">
      <c r="A25" s="20" t="s">
        <v>43</v>
      </c>
      <c r="B25" s="19">
        <v>1376349</v>
      </c>
      <c r="C25" s="19"/>
      <c r="D25" s="19"/>
      <c r="E25" s="19"/>
      <c r="F25" s="19"/>
      <c r="G25" s="19">
        <f t="shared" si="2"/>
        <v>1376349</v>
      </c>
      <c r="I25" s="3"/>
      <c r="J25" s="3"/>
      <c r="K25" s="3"/>
      <c r="L25" s="1"/>
      <c r="P25" s="3"/>
      <c r="Q25" s="3"/>
      <c r="R25" s="3"/>
      <c r="S25" s="3"/>
      <c r="T25" s="3"/>
      <c r="U25" s="14"/>
      <c r="V25" s="14"/>
    </row>
    <row r="26" spans="1:22" s="13" customFormat="1" x14ac:dyDescent="0.25">
      <c r="A26" s="35" t="s">
        <v>42</v>
      </c>
      <c r="B26" s="19">
        <v>1020524.8</v>
      </c>
      <c r="C26" s="19"/>
      <c r="D26" s="19"/>
      <c r="E26" s="19"/>
      <c r="F26" s="19"/>
      <c r="G26" s="19">
        <f t="shared" si="2"/>
        <v>1020524.8</v>
      </c>
      <c r="I26" s="3"/>
      <c r="J26" s="3"/>
      <c r="K26" s="3"/>
      <c r="L26" s="1"/>
      <c r="P26" s="3"/>
      <c r="Q26" s="3"/>
      <c r="R26" s="3"/>
      <c r="S26" s="3"/>
      <c r="T26" s="3"/>
      <c r="U26" s="14"/>
      <c r="V26" s="14"/>
    </row>
    <row r="27" spans="1:22" s="13" customFormat="1" x14ac:dyDescent="0.25">
      <c r="A27" s="35" t="s">
        <v>41</v>
      </c>
      <c r="B27" s="19">
        <v>451800</v>
      </c>
      <c r="C27" s="19"/>
      <c r="D27" s="19"/>
      <c r="E27" s="19"/>
      <c r="F27" s="19"/>
      <c r="G27" s="19">
        <f t="shared" si="2"/>
        <v>451800</v>
      </c>
      <c r="I27" s="3"/>
      <c r="J27" s="3"/>
      <c r="K27" s="3"/>
      <c r="L27" s="1"/>
      <c r="P27" s="3"/>
      <c r="Q27" s="3"/>
      <c r="R27" s="3"/>
      <c r="S27" s="3"/>
      <c r="T27" s="3"/>
      <c r="U27" s="14"/>
      <c r="V27" s="14"/>
    </row>
    <row r="28" spans="1:22" s="13" customFormat="1" x14ac:dyDescent="0.25">
      <c r="A28" s="35" t="s">
        <v>40</v>
      </c>
      <c r="B28" s="19">
        <v>165980</v>
      </c>
      <c r="C28" s="19"/>
      <c r="D28" s="19"/>
      <c r="E28" s="19"/>
      <c r="F28" s="19"/>
      <c r="G28" s="19">
        <f t="shared" si="2"/>
        <v>165980</v>
      </c>
      <c r="I28" s="3"/>
      <c r="J28" s="3"/>
      <c r="K28" s="3"/>
      <c r="L28" s="1"/>
      <c r="P28" s="3"/>
      <c r="Q28" s="3"/>
      <c r="R28" s="3"/>
      <c r="S28" s="3"/>
      <c r="T28" s="3"/>
      <c r="U28" s="14"/>
      <c r="V28" s="14"/>
    </row>
    <row r="29" spans="1:22" s="13" customFormat="1" x14ac:dyDescent="0.25">
      <c r="A29" s="35" t="s">
        <v>39</v>
      </c>
      <c r="B29" s="19">
        <v>136000</v>
      </c>
      <c r="C29" s="19"/>
      <c r="D29" s="19"/>
      <c r="E29" s="19"/>
      <c r="F29" s="19"/>
      <c r="G29" s="19">
        <f t="shared" si="2"/>
        <v>136000</v>
      </c>
      <c r="I29" s="3"/>
      <c r="J29" s="3"/>
      <c r="K29" s="3"/>
      <c r="L29" s="1"/>
      <c r="P29" s="3"/>
      <c r="Q29" s="3"/>
      <c r="R29" s="3"/>
      <c r="S29" s="3"/>
      <c r="T29" s="3"/>
      <c r="U29" s="14"/>
      <c r="V29" s="14"/>
    </row>
    <row r="30" spans="1:22" s="13" customFormat="1" x14ac:dyDescent="0.25">
      <c r="A30" s="35" t="s">
        <v>38</v>
      </c>
      <c r="B30" s="19">
        <v>120000</v>
      </c>
      <c r="C30" s="19"/>
      <c r="D30" s="19"/>
      <c r="E30" s="19"/>
      <c r="F30" s="19"/>
      <c r="G30" s="19">
        <f t="shared" si="2"/>
        <v>120000</v>
      </c>
      <c r="I30" s="3"/>
      <c r="J30" s="3"/>
      <c r="K30" s="3"/>
      <c r="L30" s="1"/>
      <c r="P30" s="3"/>
      <c r="Q30" s="3"/>
      <c r="R30" s="3"/>
      <c r="S30" s="3"/>
      <c r="T30" s="3"/>
      <c r="U30" s="14"/>
      <c r="V30" s="14"/>
    </row>
    <row r="31" spans="1:22" s="13" customFormat="1" x14ac:dyDescent="0.25">
      <c r="A31" s="35" t="s">
        <v>36</v>
      </c>
      <c r="B31" s="19">
        <v>15100</v>
      </c>
      <c r="C31" s="19"/>
      <c r="D31" s="19"/>
      <c r="E31" s="19"/>
      <c r="F31" s="19"/>
      <c r="G31" s="19">
        <f t="shared" si="2"/>
        <v>15100</v>
      </c>
      <c r="I31" s="3"/>
      <c r="J31" s="3"/>
      <c r="K31" s="3"/>
      <c r="L31" s="1"/>
      <c r="P31" s="3"/>
      <c r="Q31" s="3"/>
      <c r="R31" s="3"/>
      <c r="S31" s="3"/>
      <c r="T31" s="3"/>
      <c r="U31" s="14"/>
      <c r="V31" s="14"/>
    </row>
    <row r="32" spans="1:22" s="13" customFormat="1" x14ac:dyDescent="0.25">
      <c r="A32" s="34" t="s">
        <v>37</v>
      </c>
      <c r="B32" s="19"/>
      <c r="C32" s="19"/>
      <c r="D32" s="19"/>
      <c r="E32" s="19"/>
      <c r="F32" s="19"/>
      <c r="G32" s="19">
        <f t="shared" si="2"/>
        <v>0</v>
      </c>
      <c r="I32" s="14"/>
      <c r="J32" s="14"/>
      <c r="K32" s="14"/>
      <c r="P32" s="3"/>
      <c r="Q32" s="3">
        <v>0</v>
      </c>
      <c r="R32" s="3"/>
      <c r="S32" s="3"/>
      <c r="T32" s="3"/>
      <c r="U32" s="14"/>
      <c r="V32" s="14"/>
    </row>
    <row r="33" spans="1:20" s="13" customFormat="1" x14ac:dyDescent="0.25">
      <c r="A33" s="33" t="s">
        <v>36</v>
      </c>
      <c r="B33" s="19"/>
      <c r="C33" s="19">
        <v>171771</v>
      </c>
      <c r="D33" s="32"/>
      <c r="E33" s="19"/>
      <c r="F33" s="19"/>
      <c r="G33" s="19">
        <f t="shared" si="2"/>
        <v>171771</v>
      </c>
      <c r="I33" s="14"/>
      <c r="J33" s="14"/>
      <c r="K33" s="14"/>
      <c r="P33" s="3"/>
      <c r="Q33" s="3">
        <v>10000</v>
      </c>
      <c r="R33" s="3"/>
      <c r="S33" s="3"/>
      <c r="T33" s="2"/>
    </row>
    <row r="34" spans="1:20" s="13" customFormat="1" x14ac:dyDescent="0.25">
      <c r="A34" s="30" t="s">
        <v>35</v>
      </c>
      <c r="B34" s="19"/>
      <c r="C34" s="19">
        <v>361043.19</v>
      </c>
      <c r="D34" s="32"/>
      <c r="E34" s="19"/>
      <c r="F34" s="19"/>
      <c r="G34" s="19">
        <f t="shared" si="2"/>
        <v>361043.19</v>
      </c>
      <c r="I34" s="14"/>
      <c r="J34" s="14"/>
      <c r="K34" s="14"/>
      <c r="P34" s="3">
        <v>14927498.74</v>
      </c>
      <c r="Q34" s="3">
        <f>+P34-R34</f>
        <v>1713460</v>
      </c>
      <c r="R34" s="3">
        <v>13214038.74</v>
      </c>
      <c r="S34" s="3"/>
      <c r="T34" s="2"/>
    </row>
    <row r="35" spans="1:20" s="13" customFormat="1" x14ac:dyDescent="0.25">
      <c r="A35" s="30" t="s">
        <v>34</v>
      </c>
      <c r="B35" s="19"/>
      <c r="C35" s="19">
        <v>720600</v>
      </c>
      <c r="D35" s="31"/>
      <c r="E35" s="19"/>
      <c r="F35" s="19"/>
      <c r="G35" s="19">
        <f t="shared" si="2"/>
        <v>720600</v>
      </c>
      <c r="I35" s="14"/>
      <c r="J35" s="14"/>
      <c r="K35" s="14"/>
      <c r="P35" s="3"/>
      <c r="Q35" s="3"/>
      <c r="R35" s="3"/>
      <c r="S35" s="3"/>
      <c r="T35" s="2"/>
    </row>
    <row r="36" spans="1:20" s="13" customFormat="1" x14ac:dyDescent="0.25">
      <c r="A36" s="30" t="s">
        <v>33</v>
      </c>
      <c r="B36" s="19"/>
      <c r="C36" s="19">
        <v>30000</v>
      </c>
      <c r="D36" s="31"/>
      <c r="E36" s="19"/>
      <c r="F36" s="19"/>
      <c r="G36" s="19">
        <f t="shared" si="2"/>
        <v>30000</v>
      </c>
      <c r="I36" s="14"/>
      <c r="J36" s="14"/>
      <c r="K36" s="14"/>
      <c r="P36" s="3"/>
      <c r="Q36" s="3"/>
      <c r="R36" s="3"/>
      <c r="S36" s="3"/>
      <c r="T36" s="2"/>
    </row>
    <row r="37" spans="1:20" s="13" customFormat="1" ht="15" customHeight="1" x14ac:dyDescent="0.25">
      <c r="A37" s="30" t="s">
        <v>32</v>
      </c>
      <c r="B37" s="19"/>
      <c r="C37" s="19">
        <v>5750</v>
      </c>
      <c r="D37" s="19"/>
      <c r="E37" s="19"/>
      <c r="F37" s="19"/>
      <c r="G37" s="19">
        <f t="shared" si="2"/>
        <v>5750</v>
      </c>
      <c r="I37" s="14"/>
      <c r="J37" s="14"/>
      <c r="K37" s="14"/>
      <c r="P37" s="3">
        <v>5184000</v>
      </c>
      <c r="Q37" s="3">
        <v>0</v>
      </c>
      <c r="R37" s="3">
        <f>+P37-Q37</f>
        <v>5184000</v>
      </c>
      <c r="S37" s="3"/>
      <c r="T37" s="2"/>
    </row>
    <row r="38" spans="1:20" s="13" customFormat="1" ht="15" customHeight="1" x14ac:dyDescent="0.25">
      <c r="A38" s="30" t="s">
        <v>31</v>
      </c>
      <c r="B38" s="19"/>
      <c r="C38" s="19">
        <v>584000</v>
      </c>
      <c r="D38" s="19"/>
      <c r="E38" s="19"/>
      <c r="F38" s="19"/>
      <c r="G38" s="19">
        <f t="shared" si="2"/>
        <v>584000</v>
      </c>
      <c r="I38" s="14"/>
      <c r="J38" s="14"/>
      <c r="K38" s="14"/>
      <c r="P38" s="3">
        <v>4050000</v>
      </c>
      <c r="Q38" s="3">
        <v>0</v>
      </c>
      <c r="R38" s="3">
        <f>+P38-Q38</f>
        <v>4050000</v>
      </c>
      <c r="S38" s="3"/>
      <c r="T38" s="2"/>
    </row>
    <row r="39" spans="1:20" s="13" customFormat="1" ht="15" customHeight="1" x14ac:dyDescent="0.25">
      <c r="A39" s="30" t="s">
        <v>30</v>
      </c>
      <c r="B39" s="19"/>
      <c r="C39" s="19">
        <v>116500</v>
      </c>
      <c r="D39" s="19"/>
      <c r="E39" s="19"/>
      <c r="F39" s="19"/>
      <c r="G39" s="19">
        <f t="shared" si="2"/>
        <v>116500</v>
      </c>
      <c r="I39" s="14"/>
      <c r="J39" s="14"/>
      <c r="K39" s="14"/>
      <c r="P39" s="3">
        <v>3622000</v>
      </c>
      <c r="Q39" s="3">
        <v>608270</v>
      </c>
      <c r="R39" s="3">
        <f>+P39-Q39</f>
        <v>3013730</v>
      </c>
      <c r="S39" s="3"/>
      <c r="T39" s="2"/>
    </row>
    <row r="40" spans="1:20" s="13" customFormat="1" ht="15" customHeight="1" x14ac:dyDescent="0.25">
      <c r="A40" s="30" t="s">
        <v>29</v>
      </c>
      <c r="B40" s="19"/>
      <c r="C40" s="19">
        <v>67963</v>
      </c>
      <c r="D40" s="19"/>
      <c r="E40" s="19"/>
      <c r="F40" s="19"/>
      <c r="G40" s="19">
        <f t="shared" si="2"/>
        <v>67963</v>
      </c>
      <c r="I40" s="14"/>
      <c r="J40" s="14"/>
      <c r="K40" s="14"/>
      <c r="P40" s="3"/>
      <c r="Q40" s="3"/>
      <c r="R40" s="3"/>
      <c r="S40" s="3"/>
      <c r="T40" s="2"/>
    </row>
    <row r="41" spans="1:20" s="13" customFormat="1" ht="15" customHeight="1" x14ac:dyDescent="0.25">
      <c r="A41" s="30" t="s">
        <v>28</v>
      </c>
      <c r="B41" s="19"/>
      <c r="C41" s="19">
        <v>62985</v>
      </c>
      <c r="D41" s="19"/>
      <c r="E41" s="19"/>
      <c r="F41" s="19"/>
      <c r="G41" s="19">
        <f t="shared" si="2"/>
        <v>62985</v>
      </c>
      <c r="I41" s="14"/>
      <c r="J41" s="14"/>
      <c r="K41" s="14"/>
      <c r="P41" s="3"/>
      <c r="Q41" s="3"/>
      <c r="R41" s="3"/>
      <c r="S41" s="3"/>
      <c r="T41" s="2"/>
    </row>
    <row r="42" spans="1:20" s="13" customFormat="1" ht="15" customHeight="1" x14ac:dyDescent="0.25">
      <c r="A42" s="30" t="s">
        <v>27</v>
      </c>
      <c r="B42" s="19"/>
      <c r="C42" s="19">
        <v>10000</v>
      </c>
      <c r="D42" s="19"/>
      <c r="E42" s="19"/>
      <c r="F42" s="19"/>
      <c r="G42" s="19">
        <f t="shared" si="2"/>
        <v>10000</v>
      </c>
      <c r="I42" s="14"/>
      <c r="J42" s="14"/>
      <c r="K42" s="14"/>
      <c r="P42" s="3"/>
      <c r="Q42" s="3"/>
      <c r="R42" s="3"/>
      <c r="S42" s="3"/>
      <c r="T42" s="2"/>
    </row>
    <row r="43" spans="1:20" s="13" customFormat="1" x14ac:dyDescent="0.25">
      <c r="A43" s="29" t="s">
        <v>26</v>
      </c>
      <c r="B43" s="17">
        <f>SUM(B22:B42)</f>
        <v>16497330.800000001</v>
      </c>
      <c r="C43" s="17">
        <f>SUM(C22:C42)</f>
        <v>2130612.19</v>
      </c>
      <c r="D43" s="17">
        <f>SUM(D22:D42)</f>
        <v>0</v>
      </c>
      <c r="E43" s="17">
        <f>SUM(E23:E39)</f>
        <v>0</v>
      </c>
      <c r="F43" s="17">
        <f>SUM(F23:F39)</f>
        <v>0</v>
      </c>
      <c r="G43" s="17">
        <f>SUM(G23:G42)</f>
        <v>18627942.990000002</v>
      </c>
      <c r="I43" s="14"/>
      <c r="J43" s="14"/>
      <c r="K43" s="14"/>
      <c r="P43" s="3">
        <v>20000000</v>
      </c>
      <c r="Q43" s="3">
        <v>1287985.3</v>
      </c>
      <c r="R43" s="3">
        <f>+P43-Q43</f>
        <v>18712014.699999999</v>
      </c>
      <c r="S43" s="3"/>
      <c r="T43" s="2"/>
    </row>
    <row r="44" spans="1:20" s="13" customFormat="1" x14ac:dyDescent="0.25">
      <c r="A44" s="18" t="s">
        <v>25</v>
      </c>
      <c r="B44" s="17">
        <f>+B19-B43</f>
        <v>14177767.940000001</v>
      </c>
      <c r="C44" s="17">
        <f>+C12-C43</f>
        <v>35109387.810000002</v>
      </c>
      <c r="D44" s="17">
        <f>+D12-D43</f>
        <v>0</v>
      </c>
      <c r="E44" s="17">
        <f>+E12-E43</f>
        <v>0</v>
      </c>
      <c r="F44" s="17">
        <f>+F12-F43</f>
        <v>0</v>
      </c>
      <c r="G44" s="17">
        <f>+G12-G43</f>
        <v>34572057.009999998</v>
      </c>
      <c r="I44" s="14"/>
      <c r="J44" s="14"/>
      <c r="K44" s="14"/>
      <c r="P44" s="3">
        <v>1800000</v>
      </c>
      <c r="Q44" s="3">
        <v>450000</v>
      </c>
      <c r="R44" s="3">
        <f>+P44-Q44</f>
        <v>1350000</v>
      </c>
      <c r="S44" s="3"/>
      <c r="T44" s="2"/>
    </row>
    <row r="45" spans="1:20" s="13" customFormat="1" x14ac:dyDescent="0.25">
      <c r="A45" s="18" t="s">
        <v>24</v>
      </c>
      <c r="B45" s="19"/>
      <c r="C45" s="19"/>
      <c r="D45" s="19"/>
      <c r="E45" s="19"/>
      <c r="F45" s="19"/>
      <c r="G45" s="19">
        <f>SUM(B45:F45)</f>
        <v>0</v>
      </c>
      <c r="I45" s="14"/>
      <c r="J45" s="14"/>
      <c r="K45" s="14"/>
      <c r="P45" s="3">
        <v>750000</v>
      </c>
      <c r="Q45" s="3">
        <v>450000</v>
      </c>
      <c r="R45" s="3">
        <f>+P45-Q45</f>
        <v>300000</v>
      </c>
      <c r="S45" s="3"/>
      <c r="T45" s="2"/>
    </row>
    <row r="46" spans="1:20" s="13" customFormat="1" hidden="1" x14ac:dyDescent="0.25">
      <c r="A46" s="21"/>
      <c r="B46" s="19"/>
      <c r="C46" s="19"/>
      <c r="D46" s="19"/>
      <c r="E46" s="19"/>
      <c r="F46" s="19"/>
      <c r="G46" s="19"/>
      <c r="I46" s="14"/>
      <c r="J46" s="14"/>
      <c r="K46" s="14"/>
      <c r="P46" s="3"/>
      <c r="Q46" s="3"/>
      <c r="R46" s="3"/>
      <c r="S46" s="3"/>
      <c r="T46" s="2"/>
    </row>
    <row r="47" spans="1:20" s="13" customFormat="1" hidden="1" x14ac:dyDescent="0.25">
      <c r="A47" s="21"/>
      <c r="B47" s="19"/>
      <c r="C47" s="19"/>
      <c r="D47" s="19"/>
      <c r="E47" s="19"/>
      <c r="F47" s="19"/>
      <c r="G47" s="19"/>
      <c r="I47" s="14"/>
      <c r="J47" s="14"/>
      <c r="K47" s="14"/>
      <c r="P47" s="3"/>
      <c r="Q47" s="3"/>
      <c r="R47" s="3"/>
      <c r="S47" s="3"/>
      <c r="T47" s="2"/>
    </row>
    <row r="48" spans="1:20" s="13" customFormat="1" hidden="1" x14ac:dyDescent="0.25">
      <c r="A48" s="21"/>
      <c r="B48" s="19"/>
      <c r="C48" s="19"/>
      <c r="D48" s="19"/>
      <c r="E48" s="19"/>
      <c r="F48" s="19"/>
      <c r="G48" s="19"/>
      <c r="I48" s="14"/>
      <c r="J48" s="14"/>
      <c r="K48" s="14"/>
      <c r="P48" s="3"/>
      <c r="Q48" s="3"/>
      <c r="R48" s="3"/>
      <c r="S48" s="3"/>
      <c r="T48" s="2"/>
    </row>
    <row r="49" spans="1:22" s="13" customFormat="1" x14ac:dyDescent="0.25">
      <c r="A49" s="28" t="s">
        <v>23</v>
      </c>
      <c r="B49" s="19"/>
      <c r="C49" s="19">
        <v>2608000</v>
      </c>
      <c r="D49" s="19"/>
      <c r="E49" s="19"/>
      <c r="F49" s="19"/>
      <c r="G49" s="19">
        <f>SUM(B49:F49)</f>
        <v>2608000</v>
      </c>
      <c r="I49" s="14"/>
      <c r="J49" s="14"/>
      <c r="K49" s="14"/>
      <c r="P49" s="3"/>
      <c r="Q49" s="3"/>
      <c r="R49" s="3"/>
      <c r="S49" s="3"/>
      <c r="T49" s="2"/>
    </row>
    <row r="50" spans="1:22" s="13" customFormat="1" x14ac:dyDescent="0.25">
      <c r="A50" s="21" t="s">
        <v>22</v>
      </c>
      <c r="B50" s="19"/>
      <c r="C50" s="19">
        <v>16990000</v>
      </c>
      <c r="D50" s="19"/>
      <c r="E50" s="19"/>
      <c r="F50" s="19"/>
      <c r="G50" s="19">
        <f>SUM(B50:F50)</f>
        <v>16990000</v>
      </c>
      <c r="I50" s="14"/>
      <c r="J50" s="14"/>
      <c r="K50" s="14"/>
      <c r="P50" s="3"/>
      <c r="Q50" s="3"/>
      <c r="R50" s="3"/>
      <c r="S50" s="3"/>
      <c r="T50" s="2"/>
    </row>
    <row r="51" spans="1:22" s="24" customFormat="1" x14ac:dyDescent="0.25">
      <c r="A51" s="18" t="s">
        <v>21</v>
      </c>
      <c r="B51" s="17">
        <f>SUM(B45:B50)</f>
        <v>0</v>
      </c>
      <c r="C51" s="17">
        <f>SUM(C46:C50)</f>
        <v>19598000</v>
      </c>
      <c r="D51" s="17">
        <f>SUM(D46:D50)</f>
        <v>0</v>
      </c>
      <c r="E51" s="17">
        <f>SUM(E46:E50)</f>
        <v>0</v>
      </c>
      <c r="F51" s="17">
        <f>SUM(F46:F50)</f>
        <v>0</v>
      </c>
      <c r="G51" s="17">
        <f>SUM(G46:G50)</f>
        <v>19598000</v>
      </c>
      <c r="I51" s="27"/>
      <c r="J51" s="27"/>
      <c r="K51" s="27"/>
      <c r="P51" s="26"/>
      <c r="Q51" s="26"/>
      <c r="R51" s="26"/>
      <c r="S51" s="26"/>
      <c r="T51" s="25"/>
    </row>
    <row r="52" spans="1:22" s="24" customFormat="1" x14ac:dyDescent="0.25">
      <c r="A52" s="18" t="s">
        <v>20</v>
      </c>
      <c r="B52" s="17">
        <f t="shared" ref="B52:G52" si="3">B13-B51</f>
        <v>0</v>
      </c>
      <c r="C52" s="17">
        <f t="shared" si="3"/>
        <v>20960732.019999996</v>
      </c>
      <c r="D52" s="17">
        <f t="shared" si="3"/>
        <v>0</v>
      </c>
      <c r="E52" s="17">
        <f t="shared" si="3"/>
        <v>0</v>
      </c>
      <c r="F52" s="17">
        <f t="shared" si="3"/>
        <v>0</v>
      </c>
      <c r="G52" s="17">
        <f t="shared" si="3"/>
        <v>20960732.019999996</v>
      </c>
      <c r="I52" s="27"/>
      <c r="J52" s="27"/>
      <c r="K52" s="27"/>
      <c r="P52" s="26"/>
      <c r="Q52" s="26"/>
      <c r="R52" s="26"/>
      <c r="S52" s="26"/>
      <c r="T52" s="25"/>
    </row>
    <row r="53" spans="1:22" s="13" customFormat="1" x14ac:dyDescent="0.25">
      <c r="A53" s="18" t="s">
        <v>19</v>
      </c>
      <c r="B53" s="17"/>
      <c r="C53" s="17"/>
      <c r="D53" s="17"/>
      <c r="E53" s="17"/>
      <c r="F53" s="17"/>
      <c r="G53" s="17"/>
      <c r="I53" s="14"/>
      <c r="J53" s="14"/>
      <c r="K53" s="14"/>
      <c r="P53" s="3"/>
      <c r="Q53" s="3"/>
      <c r="R53" s="3"/>
      <c r="S53" s="3"/>
      <c r="T53" s="2"/>
    </row>
    <row r="54" spans="1:22" s="13" customFormat="1" x14ac:dyDescent="0.25">
      <c r="A54" s="22" t="s">
        <v>12</v>
      </c>
      <c r="B54" s="19"/>
      <c r="C54" s="19"/>
      <c r="D54" s="19"/>
      <c r="E54" s="19"/>
      <c r="F54" s="19"/>
      <c r="G54" s="19">
        <f>SUM(B54:F54)</f>
        <v>0</v>
      </c>
      <c r="I54" s="14"/>
      <c r="J54" s="14"/>
      <c r="K54" s="14"/>
      <c r="P54" s="23"/>
      <c r="Q54" s="23"/>
      <c r="R54" s="23"/>
      <c r="S54" s="23"/>
      <c r="T54" s="2"/>
    </row>
    <row r="55" spans="1:22" s="13" customFormat="1" x14ac:dyDescent="0.25">
      <c r="A55" s="22" t="s">
        <v>18</v>
      </c>
      <c r="B55" s="19"/>
      <c r="C55" s="19"/>
      <c r="D55" s="19"/>
      <c r="E55" s="19"/>
      <c r="F55" s="19"/>
      <c r="G55" s="19">
        <f>SUM(B55:F55)</f>
        <v>0</v>
      </c>
      <c r="I55" s="14"/>
      <c r="J55" s="14"/>
      <c r="K55" s="14"/>
      <c r="P55" s="3"/>
      <c r="Q55" s="3"/>
      <c r="R55" s="3"/>
      <c r="S55" s="3"/>
      <c r="T55" s="2"/>
    </row>
    <row r="56" spans="1:22" s="13" customFormat="1" x14ac:dyDescent="0.25">
      <c r="A56" s="20" t="s">
        <v>17</v>
      </c>
      <c r="B56" s="19"/>
      <c r="C56" s="19"/>
      <c r="D56" s="19"/>
      <c r="E56" s="19"/>
      <c r="F56" s="19"/>
      <c r="G56" s="19">
        <f>SUM(B56:F56)</f>
        <v>0</v>
      </c>
      <c r="I56" s="14"/>
      <c r="J56" s="14"/>
      <c r="K56" s="14"/>
      <c r="P56" s="3"/>
      <c r="Q56" s="3"/>
      <c r="R56" s="3"/>
      <c r="S56" s="3"/>
      <c r="T56" s="2"/>
    </row>
    <row r="57" spans="1:22" s="13" customFormat="1" x14ac:dyDescent="0.25">
      <c r="A57" s="20" t="s">
        <v>16</v>
      </c>
      <c r="B57" s="19"/>
      <c r="C57" s="19"/>
      <c r="D57" s="19"/>
      <c r="E57" s="19"/>
      <c r="F57" s="19"/>
      <c r="G57" s="19">
        <f>SUM(B57:F57)</f>
        <v>0</v>
      </c>
      <c r="I57" s="14"/>
      <c r="J57" s="14"/>
      <c r="K57" s="14"/>
      <c r="P57" s="3"/>
      <c r="Q57" s="3"/>
      <c r="R57" s="3"/>
      <c r="S57" s="3"/>
      <c r="T57" s="2"/>
    </row>
    <row r="58" spans="1:22" s="13" customFormat="1" x14ac:dyDescent="0.25">
      <c r="A58" s="18" t="s">
        <v>15</v>
      </c>
      <c r="B58" s="17">
        <f>SUM(B54:B55)</f>
        <v>0</v>
      </c>
      <c r="C58" s="17">
        <f>SUM(C54:C55)</f>
        <v>0</v>
      </c>
      <c r="D58" s="17">
        <f>SUM(D54:D55)</f>
        <v>0</v>
      </c>
      <c r="E58" s="17">
        <f>SUM(E54:E57)</f>
        <v>0</v>
      </c>
      <c r="F58" s="17">
        <f>SUM(F54:F57)</f>
        <v>0</v>
      </c>
      <c r="G58" s="17">
        <f>SUM(G54:G57)</f>
        <v>0</v>
      </c>
      <c r="I58" s="14"/>
      <c r="J58" s="14"/>
      <c r="K58" s="14"/>
      <c r="P58" s="3"/>
      <c r="Q58" s="3"/>
      <c r="R58" s="3"/>
      <c r="S58" s="3"/>
      <c r="T58" s="2"/>
    </row>
    <row r="59" spans="1:22" s="13" customFormat="1" x14ac:dyDescent="0.25">
      <c r="A59" s="18" t="s">
        <v>14</v>
      </c>
      <c r="B59" s="17"/>
      <c r="C59" s="17"/>
      <c r="D59" s="17"/>
      <c r="E59" s="17">
        <f>E19-E58</f>
        <v>200000</v>
      </c>
      <c r="F59" s="17">
        <f>F19-F58</f>
        <v>6870331</v>
      </c>
      <c r="G59" s="17">
        <f>G18-G58</f>
        <v>7070331</v>
      </c>
      <c r="I59" s="14"/>
      <c r="J59" s="14"/>
      <c r="K59" s="14"/>
      <c r="P59" s="3"/>
      <c r="Q59" s="3"/>
      <c r="R59" s="3"/>
      <c r="S59" s="3"/>
      <c r="T59" s="2"/>
    </row>
    <row r="60" spans="1:22" s="13" customFormat="1" x14ac:dyDescent="0.25">
      <c r="A60" s="18" t="s">
        <v>13</v>
      </c>
      <c r="B60" s="17"/>
      <c r="C60" s="17"/>
      <c r="D60" s="17"/>
      <c r="E60" s="17"/>
      <c r="F60" s="17"/>
      <c r="G60" s="17"/>
      <c r="I60" s="14"/>
      <c r="J60" s="14"/>
      <c r="K60" s="14"/>
      <c r="P60" s="3"/>
      <c r="Q60" s="3"/>
      <c r="R60" s="3"/>
      <c r="S60" s="3"/>
      <c r="T60" s="2"/>
    </row>
    <row r="61" spans="1:22" s="13" customFormat="1" x14ac:dyDescent="0.25">
      <c r="A61" s="21" t="s">
        <v>12</v>
      </c>
      <c r="B61" s="17"/>
      <c r="C61" s="19">
        <v>212400</v>
      </c>
      <c r="D61" s="17"/>
      <c r="E61" s="17"/>
      <c r="F61" s="17"/>
      <c r="G61" s="19">
        <f>SUM(B61:F61)</f>
        <v>212400</v>
      </c>
      <c r="I61" s="14"/>
      <c r="J61" s="14"/>
      <c r="K61" s="14"/>
      <c r="P61" s="2"/>
      <c r="Q61" s="2"/>
      <c r="R61" s="2"/>
      <c r="S61" s="2"/>
      <c r="T61" s="2"/>
    </row>
    <row r="62" spans="1:22" s="13" customFormat="1" x14ac:dyDescent="0.25">
      <c r="A62" s="20" t="s">
        <v>11</v>
      </c>
      <c r="B62" s="19">
        <f>1500000+1060</f>
        <v>1501060</v>
      </c>
      <c r="C62" s="19"/>
      <c r="D62" s="19"/>
      <c r="E62" s="19"/>
      <c r="F62" s="19"/>
      <c r="G62" s="19">
        <f>SUM(B62:F62)</f>
        <v>1501060</v>
      </c>
      <c r="I62" s="3"/>
      <c r="J62" s="3"/>
      <c r="K62" s="3"/>
      <c r="L62" s="1"/>
      <c r="P62" s="3"/>
      <c r="Q62" s="3"/>
      <c r="R62" s="3"/>
      <c r="S62" s="3"/>
      <c r="T62" s="3"/>
      <c r="U62" s="14"/>
      <c r="V62" s="14"/>
    </row>
    <row r="63" spans="1:22" s="13" customFormat="1" x14ac:dyDescent="0.25">
      <c r="A63" s="18" t="s">
        <v>10</v>
      </c>
      <c r="B63" s="17">
        <f t="shared" ref="B63:G63" si="4">SUM(B60:B62)</f>
        <v>1501060</v>
      </c>
      <c r="C63" s="17">
        <f t="shared" si="4"/>
        <v>212400</v>
      </c>
      <c r="D63" s="17">
        <f t="shared" si="4"/>
        <v>0</v>
      </c>
      <c r="E63" s="17">
        <f t="shared" si="4"/>
        <v>0</v>
      </c>
      <c r="F63" s="17">
        <f t="shared" si="4"/>
        <v>0</v>
      </c>
      <c r="G63" s="17">
        <f t="shared" si="4"/>
        <v>1713460</v>
      </c>
      <c r="I63" s="14"/>
      <c r="J63" s="14"/>
      <c r="K63" s="14"/>
      <c r="P63" s="2"/>
      <c r="Q63" s="2"/>
      <c r="R63" s="2"/>
      <c r="S63" s="2"/>
      <c r="T63" s="2"/>
    </row>
    <row r="64" spans="1:22" s="13" customFormat="1" x14ac:dyDescent="0.25">
      <c r="A64" s="18" t="s">
        <v>9</v>
      </c>
      <c r="B64" s="17">
        <f>SUM(B15:B17)-B63</f>
        <v>13214038.74</v>
      </c>
      <c r="C64" s="17">
        <f>SUM(C15:C17)-C63</f>
        <v>0</v>
      </c>
      <c r="D64" s="17">
        <f>SUM(D16:D17)-D63</f>
        <v>0</v>
      </c>
      <c r="E64" s="17">
        <f>SUM(E16:E17)-E63</f>
        <v>0</v>
      </c>
      <c r="F64" s="17">
        <f>SUM(F16:F17)-F63</f>
        <v>0</v>
      </c>
      <c r="G64" s="17">
        <f>SUM(G15:G17)-G63</f>
        <v>13214038.74</v>
      </c>
      <c r="I64" s="14"/>
      <c r="J64" s="14"/>
      <c r="K64" s="14"/>
      <c r="P64" s="2"/>
      <c r="Q64" s="2"/>
      <c r="R64" s="2"/>
      <c r="S64" s="2"/>
      <c r="T64" s="2"/>
    </row>
    <row r="65" spans="1:20" s="13" customFormat="1" x14ac:dyDescent="0.25">
      <c r="A65" s="18" t="s">
        <v>8</v>
      </c>
      <c r="B65" s="17">
        <f t="shared" ref="B65:G65" si="5">B43+B51+B58+B63</f>
        <v>17998390.800000001</v>
      </c>
      <c r="C65" s="17">
        <f t="shared" si="5"/>
        <v>21941012.190000001</v>
      </c>
      <c r="D65" s="17">
        <f t="shared" si="5"/>
        <v>0</v>
      </c>
      <c r="E65" s="17">
        <f t="shared" si="5"/>
        <v>0</v>
      </c>
      <c r="F65" s="17">
        <f t="shared" si="5"/>
        <v>0</v>
      </c>
      <c r="G65" s="17">
        <f t="shared" si="5"/>
        <v>39939402.990000002</v>
      </c>
      <c r="I65" s="14"/>
      <c r="J65" s="14"/>
      <c r="K65" s="14"/>
      <c r="P65" s="2"/>
      <c r="Q65" s="2"/>
      <c r="R65" s="2"/>
      <c r="S65" s="2"/>
      <c r="T65" s="2"/>
    </row>
    <row r="66" spans="1:20" s="13" customFormat="1" ht="15.75" thickBot="1" x14ac:dyDescent="0.3">
      <c r="A66" s="16" t="s">
        <v>7</v>
      </c>
      <c r="B66" s="15">
        <f t="shared" ref="B66:G66" si="6">B19-B65</f>
        <v>12676707.940000001</v>
      </c>
      <c r="C66" s="15">
        <f t="shared" si="6"/>
        <v>56070119.830000013</v>
      </c>
      <c r="D66" s="15">
        <f t="shared" si="6"/>
        <v>0</v>
      </c>
      <c r="E66" s="15">
        <f t="shared" si="6"/>
        <v>200000</v>
      </c>
      <c r="F66" s="15">
        <f t="shared" si="6"/>
        <v>6870331</v>
      </c>
      <c r="G66" s="15">
        <f t="shared" si="6"/>
        <v>75817158.770000011</v>
      </c>
      <c r="I66" s="14"/>
      <c r="J66" s="14"/>
      <c r="K66" s="14"/>
      <c r="P66" s="2"/>
      <c r="Q66" s="2"/>
      <c r="R66" s="2"/>
      <c r="S66" s="2"/>
      <c r="T66" s="2"/>
    </row>
    <row r="68" spans="1:20" ht="14.45" customHeight="1" x14ac:dyDescent="0.25">
      <c r="A68" s="72" t="s">
        <v>6</v>
      </c>
      <c r="B68" s="72"/>
      <c r="C68" s="72"/>
      <c r="D68" s="72"/>
      <c r="E68" s="72"/>
      <c r="F68" s="72"/>
      <c r="G68" s="72"/>
    </row>
    <row r="69" spans="1:20" ht="14.45" customHeight="1" x14ac:dyDescent="0.25">
      <c r="A69" s="12"/>
      <c r="B69" s="12"/>
      <c r="C69" s="12"/>
      <c r="D69" s="12"/>
      <c r="E69" s="12"/>
      <c r="F69" s="12"/>
      <c r="G69" s="12"/>
    </row>
    <row r="70" spans="1:20" ht="15.75" customHeight="1" x14ac:dyDescent="0.25">
      <c r="A70" s="12"/>
      <c r="B70" s="12"/>
      <c r="C70" s="12"/>
      <c r="D70" s="12"/>
      <c r="F70" s="10"/>
      <c r="G70" s="11"/>
    </row>
    <row r="71" spans="1:20" x14ac:dyDescent="0.25">
      <c r="C71" s="10"/>
      <c r="D71" s="10"/>
      <c r="E71" s="10"/>
      <c r="F71" s="10"/>
      <c r="G71" s="10"/>
    </row>
    <row r="72" spans="1:20" s="5" customFormat="1" x14ac:dyDescent="0.25">
      <c r="A72" s="8" t="s">
        <v>5</v>
      </c>
      <c r="B72" s="65" t="s">
        <v>4</v>
      </c>
      <c r="C72" s="65"/>
      <c r="D72" s="9"/>
      <c r="E72" s="8" t="s">
        <v>3</v>
      </c>
      <c r="G72" s="7"/>
      <c r="I72" s="6"/>
      <c r="J72" s="6"/>
      <c r="K72" s="6"/>
    </row>
    <row r="73" spans="1:20" x14ac:dyDescent="0.25">
      <c r="A73" s="4" t="s">
        <v>2</v>
      </c>
      <c r="B73" s="66" t="s">
        <v>1</v>
      </c>
      <c r="C73" s="66"/>
      <c r="E73" s="4" t="s">
        <v>0</v>
      </c>
    </row>
  </sheetData>
  <sheetProtection sheet="1" objects="1" scenarios="1"/>
  <mergeCells count="20">
    <mergeCell ref="B72:C72"/>
    <mergeCell ref="B73:C73"/>
    <mergeCell ref="K7:K10"/>
    <mergeCell ref="L7:L10"/>
    <mergeCell ref="N7:N10"/>
    <mergeCell ref="B8:B10"/>
    <mergeCell ref="C8:C10"/>
    <mergeCell ref="A68:G68"/>
    <mergeCell ref="E7:E10"/>
    <mergeCell ref="F7:F10"/>
    <mergeCell ref="G7:G10"/>
    <mergeCell ref="I7:I10"/>
    <mergeCell ref="J7:J10"/>
    <mergeCell ref="A1:D1"/>
    <mergeCell ref="A3:G3"/>
    <mergeCell ref="A4:G4"/>
    <mergeCell ref="A6:G6"/>
    <mergeCell ref="A7:A10"/>
    <mergeCell ref="B7:C7"/>
    <mergeCell ref="D7:D10"/>
  </mergeCells>
  <pageMargins left="0.5" right="0.5" top="0.5" bottom="0.5" header="0.31496062992126" footer="0.25"/>
  <pageSetup paperSize="10000" orientation="landscape" verticalDpi="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LDRRMFU June 30 2020</vt:lpstr>
      <vt:lpstr>'LDRRMFU June 30 2020'!Print_Area</vt:lpstr>
      <vt:lpstr>'LDRRMFU June 30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2020-08-18T06:41:18Z</dcterms:created>
  <dcterms:modified xsi:type="dcterms:W3CDTF">2020-08-18T06:42:21Z</dcterms:modified>
</cp:coreProperties>
</file>