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TFU Q3 2020" sheetId="1" r:id="rId1"/>
  </sheets>
  <definedNames>
    <definedName name="_xlnm._FilterDatabase" localSheetId="0" hidden="1">'TFU Q3 2020'!$D$1:$D$107</definedName>
    <definedName name="_xlnm.Print_Area" localSheetId="0">'TFU Q3 2020'!$B$1:$J$102</definedName>
    <definedName name="_xlnm.Print_Titles" localSheetId="0">'TFU Q3 2020'!$8:$9</definedName>
  </definedNames>
  <calcPr calcId="144525"/>
</workbook>
</file>

<file path=xl/calcChain.xml><?xml version="1.0" encoding="utf-8"?>
<calcChain xmlns="http://schemas.openxmlformats.org/spreadsheetml/2006/main">
  <c r="I94" i="1" l="1"/>
  <c r="G93" i="1"/>
  <c r="G92" i="1"/>
  <c r="G91" i="1"/>
  <c r="G90" i="1"/>
  <c r="D90" i="1"/>
  <c r="G89" i="1"/>
  <c r="G88" i="1"/>
  <c r="G87" i="1"/>
  <c r="G86" i="1"/>
  <c r="D86" i="1"/>
  <c r="D85" i="1"/>
  <c r="G85" i="1" s="1"/>
  <c r="G84" i="1"/>
  <c r="D84" i="1"/>
  <c r="G83" i="1"/>
  <c r="G82" i="1"/>
  <c r="G81" i="1"/>
  <c r="G80" i="1"/>
  <c r="G79" i="1"/>
  <c r="G78" i="1"/>
  <c r="G77" i="1"/>
  <c r="G76" i="1"/>
  <c r="G75" i="1"/>
  <c r="G74" i="1"/>
  <c r="G73" i="1"/>
  <c r="G72" i="1"/>
  <c r="H70" i="1"/>
  <c r="G70" i="1"/>
  <c r="G69" i="1"/>
  <c r="D69" i="1"/>
  <c r="G68" i="1"/>
  <c r="G67" i="1"/>
  <c r="G66" i="1"/>
  <c r="D66" i="1"/>
  <c r="H65" i="1"/>
  <c r="G65" i="1"/>
  <c r="G64" i="1"/>
  <c r="G63" i="1"/>
  <c r="G62" i="1"/>
  <c r="G61" i="1"/>
  <c r="G60" i="1"/>
  <c r="G59" i="1"/>
  <c r="D58" i="1"/>
  <c r="G58" i="1" s="1"/>
  <c r="G57" i="1"/>
  <c r="G56" i="1"/>
  <c r="G55" i="1"/>
  <c r="G54" i="1"/>
  <c r="G53" i="1"/>
  <c r="G52" i="1"/>
  <c r="G51" i="1"/>
  <c r="G50" i="1"/>
  <c r="G49" i="1"/>
  <c r="G48" i="1"/>
  <c r="G46" i="1"/>
  <c r="G39" i="1"/>
  <c r="G38" i="1"/>
  <c r="G37" i="1"/>
  <c r="G36" i="1"/>
  <c r="G35" i="1"/>
  <c r="G34" i="1"/>
  <c r="G33" i="1"/>
  <c r="G32" i="1"/>
  <c r="G31" i="1"/>
  <c r="G30" i="1"/>
  <c r="G29" i="1"/>
  <c r="D28" i="1"/>
  <c r="G28" i="1" s="1"/>
  <c r="G27" i="1"/>
  <c r="G26" i="1"/>
  <c r="G25" i="1"/>
  <c r="G24" i="1"/>
  <c r="G22" i="1"/>
  <c r="G21" i="1"/>
  <c r="G20" i="1"/>
  <c r="G19" i="1"/>
  <c r="G18" i="1"/>
  <c r="G17" i="1"/>
  <c r="G16" i="1"/>
  <c r="G14" i="1"/>
  <c r="H12" i="1"/>
  <c r="G12" i="1" s="1"/>
  <c r="H11" i="1"/>
  <c r="G11" i="1"/>
  <c r="H10" i="1"/>
  <c r="G10" i="1" s="1"/>
  <c r="H94" i="1" l="1"/>
  <c r="D94" i="1"/>
</calcChain>
</file>

<file path=xl/comments1.xml><?xml version="1.0" encoding="utf-8"?>
<comments xmlns="http://schemas.openxmlformats.org/spreadsheetml/2006/main">
  <authors>
    <author>a</author>
    <author>gerald</author>
  </authors>
  <commentList>
    <comment ref="D10" authorId="0">
      <text>
        <r>
          <rPr>
            <b/>
            <sz val="9"/>
            <color indexed="81"/>
            <rFont val="Tahoma"/>
            <charset val="1"/>
          </rPr>
          <t>a:</t>
        </r>
        <r>
          <rPr>
            <sz val="9"/>
            <color indexed="81"/>
            <rFont val="Tahoma"/>
            <charset val="1"/>
          </rPr>
          <t xml:space="preserve">
QRF na ito ng STF - for Covid 19</t>
        </r>
      </text>
    </comment>
    <comment ref="D34" authorId="1">
      <text>
        <r>
          <rPr>
            <b/>
            <sz val="9"/>
            <color indexed="81"/>
            <rFont val="Tahoma"/>
            <family val="2"/>
          </rPr>
          <t>gerald:</t>
        </r>
        <r>
          <rPr>
            <sz val="9"/>
            <color indexed="81"/>
            <rFont val="Tahoma"/>
            <family val="2"/>
          </rPr>
          <t xml:space="preserve">
4,684,000.00</t>
        </r>
      </text>
    </comment>
  </commentList>
</comments>
</file>

<file path=xl/sharedStrings.xml><?xml version="1.0" encoding="utf-8"?>
<sst xmlns="http://schemas.openxmlformats.org/spreadsheetml/2006/main" count="239" uniqueCount="133">
  <si>
    <t>FDP Form 6 - Trust Fund Utilization</t>
  </si>
  <si>
    <t>CONSOLIDATED QUARTERLY REPORT ON GOVERNMENT PROJECTS, PROGRAMS or ACTIVITIES</t>
  </si>
  <si>
    <t>AS OF 3RD QUARTER, CY 2020</t>
  </si>
  <si>
    <r>
      <t xml:space="preserve">City: </t>
    </r>
    <r>
      <rPr>
        <b/>
        <u/>
        <sz val="11"/>
        <color theme="1"/>
        <rFont val="Calibri"/>
        <family val="2"/>
        <scheme val="minor"/>
      </rPr>
      <t>TUGUEGARAO</t>
    </r>
  </si>
  <si>
    <t>Program or Project</t>
  </si>
  <si>
    <t>Location</t>
  </si>
  <si>
    <t>Total Cost/Beg Balance</t>
  </si>
  <si>
    <t xml:space="preserve">Date Started </t>
  </si>
  <si>
    <t>Target Completion Date</t>
  </si>
  <si>
    <t>Project Status</t>
  </si>
  <si>
    <t>No. of Extensions, if any</t>
  </si>
  <si>
    <t>Remarks</t>
  </si>
  <si>
    <t>% of Completion</t>
  </si>
  <si>
    <t>Total Cost Incurred to Date</t>
  </si>
  <si>
    <t>2019 - Unexpended LDRRMF</t>
  </si>
  <si>
    <t>Partially Implemented</t>
  </si>
  <si>
    <t>2018 - Unexpended LDRRMF</t>
  </si>
  <si>
    <t>Fully Implemented</t>
  </si>
  <si>
    <t>2017 - Unexpended LDRRMF</t>
  </si>
  <si>
    <t xml:space="preserve"> Donation during Typhoon Tisoy</t>
  </si>
  <si>
    <t>PCSO - Calamity Assistance</t>
  </si>
  <si>
    <t xml:space="preserve"> Donation during COVID 19 Pandemic</t>
  </si>
  <si>
    <t xml:space="preserve"> Various Donations during COVID 19 Pandemic</t>
  </si>
  <si>
    <t>Jan-June 2020</t>
  </si>
  <si>
    <t xml:space="preserve">ABANA COMPUTER SERVICE -  Donation during COVID 19 Pandemic </t>
  </si>
  <si>
    <t>Theodor E. Stoops  - FA for Tphoon Tisoy Victims realligned for COVID 19 Pandemic</t>
  </si>
  <si>
    <t>Not Yet Implemented</t>
  </si>
  <si>
    <t>Landbank of The Philippines  -  FA for Tphoon Tisoy Victims realligned for COVID 19 Pandemic</t>
  </si>
  <si>
    <t>Landbank of The Philippines -  FA for Tphoon Ompong Victims realligned for COVID 19 Pandemic</t>
  </si>
  <si>
    <t>Bal from 2019</t>
  </si>
  <si>
    <t>LGU of Makati City  FA for Tphoon Lawin Victims realligned for COVID 19 Pandemic</t>
  </si>
  <si>
    <t>Office of the President -FA for Victims of Typhoon Quiel &amp; Ramon  Realligned for COVID Pandemic</t>
  </si>
  <si>
    <t>Affiliation Fee - CHO</t>
  </si>
  <si>
    <t>Bal  2018</t>
  </si>
  <si>
    <t>Affiliation Fee - TCPGH</t>
  </si>
  <si>
    <t>BNEO - Barangay Newly Elected Officials 2018</t>
  </si>
  <si>
    <t>Bal from 2018</t>
  </si>
  <si>
    <t>CAVRAA Sponsorship 2018</t>
  </si>
  <si>
    <t>Cityhall Canteen Electric Bill</t>
  </si>
  <si>
    <t>Cityhall</t>
  </si>
  <si>
    <t>DA - National Quality Corn Achievers Award Prize</t>
  </si>
  <si>
    <t>DBM - 20% Share from Collection of Fire Code Fees</t>
  </si>
  <si>
    <t>DFA Electric Bill</t>
  </si>
  <si>
    <t>DBM (40% Share of LGU from Tobacco Excise Taxes for FY 2016 GAA, RA NO. 10717)</t>
  </si>
  <si>
    <t>CY 2016 Collection of Burley Tobacco Exercise Taxes - For the Provision of Hybrid Yellow Corn Seeds, Fertilizers and Herbicides</t>
  </si>
  <si>
    <t xml:space="preserve">DBM ( Share of LGU's from the CY 2016 Collection of Burley Tobacco Exercise Taxes) - Construction of Farm to Market Road (FMR), </t>
  </si>
  <si>
    <t>Gosi Sur, Gosi Norte, Capatan, Libag Norte</t>
  </si>
  <si>
    <t>DBM ( Share of LGU's from the CY 2016 Collection of Burley Tobacco Exercise Taxes)-To augment hiring of laborers, rentals of tractor services for land preparation, rentals for pre and post farming activities and other cost of labor</t>
  </si>
  <si>
    <t>DBM-Kilos Asenso Program</t>
  </si>
  <si>
    <t xml:space="preserve">DENR PENRO - Bamboo Shoot Propagation </t>
  </si>
  <si>
    <t>416-029-001</t>
  </si>
  <si>
    <t>DENR EMB Tug - (Fund Assistance for the Establishment of Public Market Ecological Solid Waste Management System)</t>
  </si>
  <si>
    <t>DepEd - Establishment of School Clinic</t>
  </si>
  <si>
    <t xml:space="preserve"> New Site, Carig Sur, Tug. City</t>
  </si>
  <si>
    <t>Bal Jan 1, 2019</t>
  </si>
  <si>
    <t>DepEd - Establishment of School Library</t>
  </si>
  <si>
    <t xml:space="preserve"> Tuguegarao North Central School</t>
  </si>
  <si>
    <t>Bal 2019</t>
  </si>
  <si>
    <t>DepEd - Provision of School Furniture</t>
  </si>
  <si>
    <t>Secondary School of the SDO Tug. City</t>
  </si>
  <si>
    <t>416-016-2018-001</t>
  </si>
  <si>
    <t xml:space="preserve">DOF -Bureau of Treasury/LGSF Improvement of Local road </t>
  </si>
  <si>
    <t>Along Blumentritt Street(Aguinaldo Street to lecaros Street), Tuguegarao Cit</t>
  </si>
  <si>
    <t xml:space="preserve">DOF - Pinacanauan River Park along River Banks of Pinacanauan River </t>
  </si>
  <si>
    <t>Covering Brgys of Catg. Nuevo, Ugac Sur, Centro 9 and Balzain East All in Tug. City</t>
  </si>
  <si>
    <t>DOF - Pinacanauan River Park (Phase II) along Pinacanauan National Tuguegarao Avenue, Tuguegarao City</t>
  </si>
  <si>
    <t>DOLE - Financial Assistance-LIVELIHOOD PROJECT</t>
  </si>
  <si>
    <t>DILG  - Performance Challenge Fund 2019 (Road Concreting)</t>
  </si>
  <si>
    <t>DILG - Performance Challenge Fund 2013</t>
  </si>
  <si>
    <t xml:space="preserve"> Bassig St., Ugac Sur, Tug. City</t>
  </si>
  <si>
    <t xml:space="preserve">Fully Implemented </t>
  </si>
  <si>
    <t>Don Domingo Stall Holders - Electric Bill for Temporary Location Sites</t>
  </si>
  <si>
    <t>Don Domingo</t>
  </si>
  <si>
    <t>DOH - CASH PRIZE LOCAL HEALTH SYSTEM</t>
  </si>
  <si>
    <t>2019 bal &amp; 7/1/20</t>
  </si>
  <si>
    <t>DOH - HFEP 2018</t>
  </si>
  <si>
    <t>Bal 2019 &amp; 2020</t>
  </si>
  <si>
    <t>DOH-Repair &amp; Improvement of Tuguegarao City Urban Health Center</t>
  </si>
  <si>
    <t>2020</t>
  </si>
  <si>
    <t>Donation for PEH</t>
  </si>
  <si>
    <t>Bal from 2017</t>
  </si>
  <si>
    <t>Donations For Nspc'S Programs And Activities)</t>
  </si>
  <si>
    <t>DPWH SLRF Special Local Road Fund</t>
  </si>
  <si>
    <t>1/212018</t>
  </si>
  <si>
    <t>DSWD Presidential Award for Child Friendly Municipalities and City (PACFMC)</t>
  </si>
  <si>
    <t>DSWD Social Amelioration Program (SAP)</t>
  </si>
  <si>
    <t>DSWD Child Friendly Program</t>
  </si>
  <si>
    <t>Bal 2018</t>
  </si>
  <si>
    <t>DSWD Senior Citizen Social Pension Program</t>
  </si>
  <si>
    <t>DSWD Supplementary Feeding Program</t>
  </si>
  <si>
    <t>DTI-BUB- Industry Clustering Development Program (Cacao)</t>
  </si>
  <si>
    <t>DTI-BUB- Shared Service Facilities (SSF)-Support to SSF</t>
  </si>
  <si>
    <t>DTIBUB- Shared Service Facilities(SSF)-Mushroom Production</t>
  </si>
  <si>
    <t>DTI-BUB- Yaman Pinoy</t>
  </si>
  <si>
    <t>DTI-One Town One Product (OTOP) under LGSF  FY 2016 GAA 10717</t>
  </si>
  <si>
    <t xml:space="preserve">Fun Run </t>
  </si>
  <si>
    <t>Globe Electric Bill</t>
  </si>
  <si>
    <t>Mall of the Valley - water bill of stall holders</t>
  </si>
  <si>
    <t>National Anti-Poverty Commission (NAPC) - Integrated Cacao and Root Crops Production</t>
  </si>
  <si>
    <t>National Nutrition Council</t>
  </si>
  <si>
    <t>Pavvurulun Festival</t>
  </si>
  <si>
    <t>PCSO Endowment Fund for Indigent Patients</t>
  </si>
  <si>
    <t>TCPGH</t>
  </si>
  <si>
    <t>PHIC Capitation Fund</t>
  </si>
  <si>
    <t>PHIC Cattagaman Nuevo Birthing Center -Hospital Charges / CNBC-HC</t>
  </si>
  <si>
    <t>PHIC TB Dots</t>
  </si>
  <si>
    <t>PHIC Tug City Urban Health Center &amp; Birthing Hospital Charges</t>
  </si>
  <si>
    <t>PHIC Tug City Urban Health Center &amp; Birthing PF/Honoraria City Health Workers</t>
  </si>
  <si>
    <t>Phil Health Insurance Corp Service Fee</t>
  </si>
  <si>
    <t>Philhealth Professional Fee from Medicare Patients (POOLING)</t>
  </si>
  <si>
    <t>Philhealth Professional Fee from Private Patients (PRIVATE DOCTORS)</t>
  </si>
  <si>
    <t>Professional Fee of Private Doctors</t>
  </si>
  <si>
    <t>2019 bal &amp; 2020</t>
  </si>
  <si>
    <t>2% Hospital Admin Cost  for TCPGH</t>
  </si>
  <si>
    <t>Philhealth Paid Package / PHIC - Professional Fee of DRs</t>
  </si>
  <si>
    <t>Philhealth Paid Package / PHIC - Refund to Patients</t>
  </si>
  <si>
    <t>Provincial Government of Cagayan - Road Concreting)</t>
  </si>
  <si>
    <t>Dupaya Street at 
Brgy Leonarda)</t>
  </si>
  <si>
    <t>Provincial Government of Cagayan  - Dumpsite, Tree Planting 
(Bamboo Shoots)</t>
  </si>
  <si>
    <t xml:space="preserve"> Pinacanauan River)</t>
  </si>
  <si>
    <t xml:space="preserve">Provincial Government of Cagayan  - Installation of Street lights
</t>
  </si>
  <si>
    <t>Enrile Boulevard, Carig Sur, Tuguegarao City</t>
  </si>
  <si>
    <t>Regional Health Office 02 -Local Health System Award</t>
  </si>
  <si>
    <t>ROPALI Sponsorship - TODA Seminar</t>
  </si>
  <si>
    <t>Sale of Bid Documents 2020</t>
  </si>
  <si>
    <t>SK Federation Orientation and Election 2018</t>
  </si>
  <si>
    <t>TCTMG, PNP, FETODA, TODA</t>
  </si>
  <si>
    <t>Total</t>
  </si>
  <si>
    <t>We hereby certify that we have reviewed the contents and hereby attest to the veracity and correctness of the data or information contained in this document.</t>
  </si>
  <si>
    <t>Local Accountant</t>
  </si>
  <si>
    <t>Local Chief Executive</t>
  </si>
  <si>
    <t>(SGD) JOSEPHINE B. NAGUI, CPA</t>
  </si>
  <si>
    <t>(SGD) ATTY. JEFFERSON P. SORIANO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</si>
</sst>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.5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indexed="8"/>
      <name val="MS Sans Serif"/>
      <family val="2"/>
    </font>
    <font>
      <sz val="9"/>
      <name val="Calibri"/>
      <family val="2"/>
      <scheme val="minor"/>
    </font>
    <font>
      <sz val="11"/>
      <color indexed="8"/>
      <name val="Calibri"/>
      <family val="2"/>
    </font>
    <font>
      <b/>
      <sz val="9"/>
      <name val="Calibri"/>
      <family val="2"/>
      <scheme val="minor"/>
    </font>
    <font>
      <sz val="8"/>
      <color indexed="8"/>
      <name val="Calibri"/>
      <family val="2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3"/>
      <color theme="1"/>
      <name val="Arial"/>
      <family val="2"/>
    </font>
    <font>
      <sz val="13"/>
      <color theme="1"/>
      <name val="Arial"/>
      <family val="2"/>
    </font>
    <font>
      <b/>
      <sz val="9"/>
      <color indexed="81"/>
      <name val="Tahoma"/>
      <charset val="1"/>
    </font>
    <font>
      <sz val="9"/>
      <color indexed="81"/>
      <name val="Tahoma"/>
      <charset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8" fillId="0" borderId="0"/>
    <xf numFmtId="9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8" fillId="0" borderId="0"/>
  </cellStyleXfs>
  <cellXfs count="76">
    <xf numFmtId="0" fontId="0" fillId="0" borderId="0" xfId="0"/>
    <xf numFmtId="0" fontId="0" fillId="0" borderId="0" xfId="0" applyFont="1" applyFill="1"/>
    <xf numFmtId="0" fontId="3" fillId="0" borderId="0" xfId="0" applyFont="1" applyFill="1"/>
    <xf numFmtId="0" fontId="4" fillId="0" borderId="0" xfId="0" applyFont="1" applyFill="1"/>
    <xf numFmtId="0" fontId="4" fillId="0" borderId="0" xfId="0" applyFont="1" applyFill="1" applyAlignment="1">
      <alignment wrapText="1"/>
    </xf>
    <xf numFmtId="0" fontId="2" fillId="0" borderId="0" xfId="0" applyFont="1" applyFill="1" applyAlignment="1">
      <alignment horizontal="center"/>
    </xf>
    <xf numFmtId="0" fontId="0" fillId="0" borderId="0" xfId="0" applyFont="1" applyFill="1" applyAlignment="1">
      <alignment wrapText="1"/>
    </xf>
    <xf numFmtId="0" fontId="0" fillId="0" borderId="0" xfId="0" applyFill="1"/>
    <xf numFmtId="4" fontId="0" fillId="0" borderId="0" xfId="0" applyNumberFormat="1" applyFont="1" applyFill="1"/>
    <xf numFmtId="4" fontId="6" fillId="0" borderId="0" xfId="0" applyNumberFormat="1" applyFont="1" applyFill="1" applyAlignment="1">
      <alignment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wrapText="1"/>
    </xf>
    <xf numFmtId="0" fontId="0" fillId="0" borderId="2" xfId="0" applyFill="1" applyBorder="1" applyAlignment="1">
      <alignment horizontal="center" wrapText="1"/>
    </xf>
    <xf numFmtId="0" fontId="0" fillId="0" borderId="3" xfId="0" applyFont="1" applyFill="1" applyBorder="1" applyAlignment="1">
      <alignment horizontal="center" wrapText="1"/>
    </xf>
    <xf numFmtId="0" fontId="0" fillId="0" borderId="4" xfId="0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center" wrapText="1"/>
    </xf>
    <xf numFmtId="0" fontId="0" fillId="0" borderId="1" xfId="0" applyFont="1" applyFill="1" applyBorder="1" applyAlignment="1">
      <alignment horizontal="center" wrapText="1"/>
    </xf>
    <xf numFmtId="0" fontId="0" fillId="0" borderId="5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wrapText="1"/>
    </xf>
    <xf numFmtId="0" fontId="6" fillId="0" borderId="2" xfId="0" applyFont="1" applyFill="1" applyBorder="1" applyAlignment="1">
      <alignment horizontal="center" wrapText="1"/>
    </xf>
    <xf numFmtId="0" fontId="0" fillId="0" borderId="2" xfId="0" applyFont="1" applyFill="1" applyBorder="1" applyAlignment="1">
      <alignment horizontal="center" wrapText="1"/>
    </xf>
    <xf numFmtId="0" fontId="7" fillId="0" borderId="5" xfId="0" applyFont="1" applyFill="1" applyBorder="1" applyAlignment="1">
      <alignment horizontal="center" wrapText="1"/>
    </xf>
    <xf numFmtId="0" fontId="9" fillId="0" borderId="2" xfId="2" applyFont="1" applyFill="1" applyBorder="1" applyAlignment="1">
      <alignment vertical="center" wrapText="1"/>
    </xf>
    <xf numFmtId="0" fontId="9" fillId="0" borderId="2" xfId="0" applyFont="1" applyFill="1" applyBorder="1" applyAlignment="1">
      <alignment horizontal="center"/>
    </xf>
    <xf numFmtId="39" fontId="9" fillId="0" borderId="2" xfId="2" applyNumberFormat="1" applyFont="1" applyFill="1" applyBorder="1" applyAlignment="1">
      <alignment horizontal="right" vertical="center"/>
    </xf>
    <xf numFmtId="14" fontId="9" fillId="0" borderId="2" xfId="2" applyNumberFormat="1" applyFont="1" applyFill="1" applyBorder="1" applyAlignment="1">
      <alignment horizontal="center" vertical="center" wrapText="1"/>
    </xf>
    <xf numFmtId="14" fontId="9" fillId="0" borderId="2" xfId="2" applyNumberFormat="1" applyFont="1" applyFill="1" applyBorder="1" applyAlignment="1">
      <alignment horizontal="center" vertical="center"/>
    </xf>
    <xf numFmtId="9" fontId="9" fillId="0" borderId="2" xfId="3" applyFont="1" applyFill="1" applyBorder="1" applyAlignment="1">
      <alignment horizontal="right" vertical="center"/>
    </xf>
    <xf numFmtId="43" fontId="9" fillId="0" borderId="2" xfId="4" applyFont="1" applyFill="1" applyBorder="1" applyAlignment="1">
      <alignment horizontal="right" vertical="center"/>
    </xf>
    <xf numFmtId="0" fontId="9" fillId="0" borderId="2" xfId="0" applyFont="1" applyFill="1" applyBorder="1"/>
    <xf numFmtId="43" fontId="4" fillId="0" borderId="0" xfId="0" applyNumberFormat="1" applyFont="1" applyFill="1"/>
    <xf numFmtId="0" fontId="11" fillId="0" borderId="2" xfId="2" applyFont="1" applyFill="1" applyBorder="1" applyAlignment="1">
      <alignment horizontal="center" vertical="center" wrapText="1"/>
    </xf>
    <xf numFmtId="43" fontId="9" fillId="0" borderId="2" xfId="4" applyFont="1" applyFill="1" applyBorder="1"/>
    <xf numFmtId="0" fontId="9" fillId="0" borderId="2" xfId="2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vertical="center"/>
    </xf>
    <xf numFmtId="14" fontId="9" fillId="0" borderId="2" xfId="2" quotePrefix="1" applyNumberFormat="1" applyFont="1" applyFill="1" applyBorder="1" applyAlignment="1">
      <alignment horizontal="center" vertical="center" wrapText="1"/>
    </xf>
    <xf numFmtId="39" fontId="9" fillId="0" borderId="2" xfId="0" applyNumberFormat="1" applyFont="1" applyFill="1" applyBorder="1" applyAlignment="1">
      <alignment horizontal="right" vertical="center"/>
    </xf>
    <xf numFmtId="0" fontId="9" fillId="0" borderId="2" xfId="0" applyFont="1" applyFill="1" applyBorder="1" applyAlignment="1">
      <alignment horizontal="center" vertical="center"/>
    </xf>
    <xf numFmtId="14" fontId="9" fillId="0" borderId="2" xfId="0" quotePrefix="1" applyNumberFormat="1" applyFont="1" applyFill="1" applyBorder="1" applyAlignment="1">
      <alignment horizontal="center" wrapText="1"/>
    </xf>
    <xf numFmtId="14" fontId="9" fillId="0" borderId="2" xfId="0" applyNumberFormat="1" applyFont="1" applyFill="1" applyBorder="1" applyAlignment="1">
      <alignment horizontal="center"/>
    </xf>
    <xf numFmtId="0" fontId="6" fillId="0" borderId="0" xfId="0" applyFont="1" applyFill="1"/>
    <xf numFmtId="0" fontId="9" fillId="0" borderId="2" xfId="0" applyFont="1" applyFill="1" applyBorder="1" applyAlignment="1">
      <alignment horizontal="center" wrapText="1"/>
    </xf>
    <xf numFmtId="43" fontId="9" fillId="0" borderId="2" xfId="1" applyFont="1" applyFill="1" applyBorder="1"/>
    <xf numFmtId="43" fontId="12" fillId="0" borderId="2" xfId="4" applyFont="1" applyFill="1" applyBorder="1" applyAlignment="1">
      <alignment horizontal="center" vertical="center"/>
    </xf>
    <xf numFmtId="0" fontId="9" fillId="0" borderId="2" xfId="0" applyFont="1" applyFill="1" applyBorder="1" applyAlignment="1">
      <alignment wrapText="1"/>
    </xf>
    <xf numFmtId="14" fontId="13" fillId="0" borderId="2" xfId="2" quotePrefix="1" applyNumberFormat="1" applyFont="1" applyFill="1" applyBorder="1" applyAlignment="1">
      <alignment horizontal="center" vertical="center" wrapText="1"/>
    </xf>
    <xf numFmtId="0" fontId="14" fillId="0" borderId="0" xfId="0" applyFont="1" applyFill="1"/>
    <xf numFmtId="0" fontId="15" fillId="0" borderId="0" xfId="0" applyFont="1" applyFill="1"/>
    <xf numFmtId="0" fontId="9" fillId="0" borderId="2" xfId="0" applyFont="1" applyFill="1" applyBorder="1" applyAlignment="1">
      <alignment horizontal="left"/>
    </xf>
    <xf numFmtId="39" fontId="13" fillId="0" borderId="2" xfId="2" applyNumberFormat="1" applyFont="1" applyFill="1" applyBorder="1" applyAlignment="1">
      <alignment horizontal="right" vertical="center"/>
    </xf>
    <xf numFmtId="0" fontId="9" fillId="0" borderId="2" xfId="0" applyFont="1" applyFill="1" applyBorder="1" applyAlignment="1">
      <alignment horizontal="left" vertical="center"/>
    </xf>
    <xf numFmtId="14" fontId="9" fillId="0" borderId="2" xfId="0" applyNumberFormat="1" applyFont="1" applyFill="1" applyBorder="1" applyAlignment="1">
      <alignment horizontal="center" vertical="center" wrapText="1"/>
    </xf>
    <xf numFmtId="14" fontId="9" fillId="0" borderId="2" xfId="0" applyNumberFormat="1" applyFont="1" applyFill="1" applyBorder="1" applyAlignment="1">
      <alignment horizontal="center" vertical="center"/>
    </xf>
    <xf numFmtId="14" fontId="9" fillId="0" borderId="2" xfId="0" applyNumberFormat="1" applyFont="1" applyFill="1" applyBorder="1" applyAlignment="1">
      <alignment horizontal="center" wrapText="1"/>
    </xf>
    <xf numFmtId="43" fontId="9" fillId="0" borderId="2" xfId="0" applyNumberFormat="1" applyFont="1" applyFill="1" applyBorder="1" applyAlignment="1">
      <alignment horizontal="center"/>
    </xf>
    <xf numFmtId="4" fontId="9" fillId="0" borderId="2" xfId="0" applyNumberFormat="1" applyFont="1" applyFill="1" applyBorder="1" applyAlignment="1">
      <alignment horizontal="center"/>
    </xf>
    <xf numFmtId="43" fontId="9" fillId="0" borderId="2" xfId="4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9" fillId="0" borderId="2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/>
    </xf>
    <xf numFmtId="43" fontId="16" fillId="0" borderId="6" xfId="4" applyFont="1" applyFill="1" applyBorder="1"/>
    <xf numFmtId="43" fontId="16" fillId="0" borderId="6" xfId="4" applyFont="1" applyFill="1" applyBorder="1" applyAlignment="1">
      <alignment wrapText="1"/>
    </xf>
    <xf numFmtId="0" fontId="17" fillId="0" borderId="0" xfId="0" applyFont="1" applyFill="1"/>
    <xf numFmtId="0" fontId="17" fillId="0" borderId="0" xfId="0" applyFont="1" applyFill="1" applyAlignment="1">
      <alignment horizontal="left" vertical="top" wrapText="1"/>
    </xf>
    <xf numFmtId="0" fontId="18" fillId="0" borderId="0" xfId="0" applyFont="1" applyFill="1"/>
    <xf numFmtId="0" fontId="5" fillId="0" borderId="0" xfId="0" applyFont="1" applyFill="1" applyAlignment="1">
      <alignment horizontal="center"/>
    </xf>
    <xf numFmtId="0" fontId="18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ont="1" applyFill="1" applyAlignment="1">
      <alignment horizontal="center"/>
    </xf>
    <xf numFmtId="0" fontId="0" fillId="0" borderId="0" xfId="0" applyFont="1" applyFill="1" applyBorder="1"/>
    <xf numFmtId="0" fontId="0" fillId="0" borderId="0" xfId="0" applyFill="1" applyBorder="1"/>
    <xf numFmtId="0" fontId="0" fillId="0" borderId="0" xfId="0" applyFont="1" applyFill="1" applyBorder="1" applyAlignment="1">
      <alignment wrapText="1"/>
    </xf>
    <xf numFmtId="0" fontId="19" fillId="0" borderId="0" xfId="0" applyFont="1" applyFill="1" applyBorder="1" applyAlignment="1">
      <alignment horizontal="center"/>
    </xf>
    <xf numFmtId="0" fontId="20" fillId="0" borderId="0" xfId="0" applyFont="1" applyFill="1" applyAlignment="1">
      <alignment horizontal="center"/>
    </xf>
    <xf numFmtId="0" fontId="20" fillId="0" borderId="0" xfId="0" applyFont="1" applyFill="1" applyBorder="1" applyAlignment="1">
      <alignment horizontal="center"/>
    </xf>
    <xf numFmtId="0" fontId="0" fillId="0" borderId="0" xfId="0" applyFill="1" applyAlignment="1">
      <alignment wrapText="1"/>
    </xf>
  </cellXfs>
  <cellStyles count="6">
    <cellStyle name="Comma" xfId="1" builtinId="3"/>
    <cellStyle name="Comma 2" xfId="4"/>
    <cellStyle name="Normal" xfId="0" builtinId="0"/>
    <cellStyle name="Normal 2" xfId="2"/>
    <cellStyle name="Normal 4" xfId="5"/>
    <cellStyle name="Percent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K107"/>
  <sheetViews>
    <sheetView tabSelected="1" view="pageBreakPreview" topLeftCell="B1" zoomScale="85" zoomScaleNormal="100" zoomScaleSheetLayoutView="85" workbookViewId="0">
      <selection activeCell="B89" sqref="B89"/>
    </sheetView>
  </sheetViews>
  <sheetFormatPr defaultRowHeight="15" x14ac:dyDescent="0.25"/>
  <cols>
    <col min="1" max="1" width="9.140625" style="1" hidden="1" customWidth="1"/>
    <col min="2" max="2" width="52.42578125" style="7" customWidth="1"/>
    <col min="3" max="3" width="25.140625" style="7" customWidth="1"/>
    <col min="4" max="4" width="16.140625" style="7" customWidth="1"/>
    <col min="5" max="5" width="10" style="75" customWidth="1"/>
    <col min="6" max="6" width="10.5703125" style="7" customWidth="1"/>
    <col min="7" max="7" width="6.85546875" style="7" customWidth="1"/>
    <col min="8" max="8" width="14.5703125" style="7" customWidth="1"/>
    <col min="9" max="9" width="7.42578125" style="7" customWidth="1"/>
    <col min="10" max="10" width="18.140625" style="7" customWidth="1"/>
    <col min="11" max="11" width="16" style="7" bestFit="1" customWidth="1"/>
    <col min="12" max="16384" width="9.140625" style="7"/>
  </cols>
  <sheetData>
    <row r="1" spans="1:11" s="3" customFormat="1" ht="15.75" x14ac:dyDescent="0.25">
      <c r="A1" s="1"/>
      <c r="B1" s="2" t="s">
        <v>0</v>
      </c>
      <c r="E1" s="4"/>
    </row>
    <row r="2" spans="1:11" s="3" customFormat="1" ht="15.75" x14ac:dyDescent="0.25">
      <c r="A2" s="1"/>
      <c r="E2" s="4"/>
    </row>
    <row r="3" spans="1:11" s="3" customFormat="1" ht="15.75" x14ac:dyDescent="0.25">
      <c r="A3" s="1"/>
      <c r="B3" s="5" t="s">
        <v>1</v>
      </c>
      <c r="C3" s="5"/>
      <c r="D3" s="5"/>
      <c r="E3" s="5"/>
      <c r="F3" s="5"/>
      <c r="G3" s="5"/>
      <c r="H3" s="5"/>
      <c r="I3" s="5"/>
      <c r="J3" s="5"/>
    </row>
    <row r="4" spans="1:11" s="3" customFormat="1" ht="15.75" x14ac:dyDescent="0.25">
      <c r="A4" s="1"/>
      <c r="B4" s="5" t="s">
        <v>2</v>
      </c>
      <c r="C4" s="5"/>
      <c r="D4" s="5"/>
      <c r="E4" s="5"/>
      <c r="F4" s="5"/>
      <c r="G4" s="5"/>
      <c r="H4" s="5"/>
      <c r="I4" s="5"/>
      <c r="J4" s="5"/>
    </row>
    <row r="5" spans="1:11" s="3" customFormat="1" ht="15.75" x14ac:dyDescent="0.25">
      <c r="A5" s="1"/>
      <c r="B5" s="1"/>
      <c r="C5" s="1"/>
      <c r="D5" s="1"/>
      <c r="E5" s="6"/>
      <c r="F5" s="1"/>
      <c r="G5" s="1"/>
      <c r="H5" s="1"/>
      <c r="I5" s="1"/>
      <c r="J5" s="1"/>
    </row>
    <row r="6" spans="1:11" s="3" customFormat="1" ht="15.75" x14ac:dyDescent="0.25">
      <c r="A6" s="1"/>
      <c r="B6" s="7" t="s">
        <v>3</v>
      </c>
      <c r="C6" s="1"/>
      <c r="D6" s="8"/>
      <c r="E6" s="9"/>
      <c r="F6" s="1"/>
      <c r="G6" s="1"/>
      <c r="H6" s="1"/>
      <c r="I6" s="1"/>
      <c r="J6" s="1"/>
    </row>
    <row r="7" spans="1:11" s="3" customFormat="1" ht="15.75" x14ac:dyDescent="0.25">
      <c r="B7" s="1"/>
      <c r="C7" s="1"/>
      <c r="D7" s="1"/>
      <c r="E7" s="6"/>
      <c r="F7" s="1"/>
      <c r="G7" s="1"/>
      <c r="H7" s="1"/>
      <c r="I7" s="1"/>
      <c r="J7" s="1"/>
    </row>
    <row r="8" spans="1:11" s="3" customFormat="1" ht="15.75" x14ac:dyDescent="0.25">
      <c r="B8" s="10" t="s">
        <v>4</v>
      </c>
      <c r="C8" s="11" t="s">
        <v>5</v>
      </c>
      <c r="D8" s="12" t="s">
        <v>6</v>
      </c>
      <c r="E8" s="12" t="s">
        <v>7</v>
      </c>
      <c r="F8" s="11" t="s">
        <v>8</v>
      </c>
      <c r="G8" s="13" t="s">
        <v>9</v>
      </c>
      <c r="H8" s="14"/>
      <c r="I8" s="15" t="s">
        <v>10</v>
      </c>
      <c r="J8" s="16" t="s">
        <v>11</v>
      </c>
    </row>
    <row r="9" spans="1:11" s="3" customFormat="1" ht="45" x14ac:dyDescent="0.25">
      <c r="B9" s="17"/>
      <c r="C9" s="18"/>
      <c r="D9" s="18"/>
      <c r="E9" s="11"/>
      <c r="F9" s="11"/>
      <c r="G9" s="19" t="s">
        <v>12</v>
      </c>
      <c r="H9" s="20" t="s">
        <v>13</v>
      </c>
      <c r="I9" s="21"/>
      <c r="J9" s="18"/>
    </row>
    <row r="10" spans="1:11" s="3" customFormat="1" ht="15" customHeight="1" x14ac:dyDescent="0.25">
      <c r="B10" s="22" t="s">
        <v>14</v>
      </c>
      <c r="C10" s="23"/>
      <c r="D10" s="24">
        <v>14790848.75</v>
      </c>
      <c r="E10" s="25">
        <v>43831</v>
      </c>
      <c r="F10" s="26"/>
      <c r="G10" s="27">
        <f>+H10/D10</f>
        <v>0.10660713503679091</v>
      </c>
      <c r="H10" s="28">
        <f>1501060+75750.01</f>
        <v>1576810.01</v>
      </c>
      <c r="I10" s="24"/>
      <c r="J10" s="29" t="s">
        <v>15</v>
      </c>
      <c r="K10" s="30"/>
    </row>
    <row r="11" spans="1:11" s="3" customFormat="1" ht="15.75" x14ac:dyDescent="0.25">
      <c r="B11" s="22" t="s">
        <v>16</v>
      </c>
      <c r="C11" s="23"/>
      <c r="D11" s="24">
        <v>2489.73</v>
      </c>
      <c r="E11" s="25">
        <v>43831</v>
      </c>
      <c r="F11" s="26"/>
      <c r="G11" s="27">
        <f>+H11/D11</f>
        <v>1</v>
      </c>
      <c r="H11" s="28">
        <f>D11</f>
        <v>2489.73</v>
      </c>
      <c r="I11" s="24"/>
      <c r="J11" s="29" t="s">
        <v>17</v>
      </c>
    </row>
    <row r="12" spans="1:11" s="3" customFormat="1" ht="15.75" x14ac:dyDescent="0.25">
      <c r="B12" s="22" t="s">
        <v>18</v>
      </c>
      <c r="C12" s="23"/>
      <c r="D12" s="24">
        <v>134160.26</v>
      </c>
      <c r="E12" s="25">
        <v>43831</v>
      </c>
      <c r="F12" s="26"/>
      <c r="G12" s="27">
        <f>+H12/D12</f>
        <v>1</v>
      </c>
      <c r="H12" s="28">
        <f>D12</f>
        <v>134160.26</v>
      </c>
      <c r="I12" s="24"/>
      <c r="J12" s="29" t="s">
        <v>17</v>
      </c>
    </row>
    <row r="13" spans="1:11" s="3" customFormat="1" ht="15.75" x14ac:dyDescent="0.25">
      <c r="A13" s="1"/>
      <c r="B13" s="31" t="s">
        <v>19</v>
      </c>
      <c r="C13" s="23"/>
      <c r="D13" s="24"/>
      <c r="E13" s="25"/>
      <c r="F13" s="26"/>
      <c r="G13" s="27"/>
      <c r="H13" s="28"/>
      <c r="I13" s="24"/>
      <c r="J13" s="29"/>
    </row>
    <row r="14" spans="1:11" s="3" customFormat="1" ht="15.75" x14ac:dyDescent="0.25">
      <c r="B14" s="22" t="s">
        <v>20</v>
      </c>
      <c r="C14" s="23"/>
      <c r="D14" s="32">
        <v>1500000</v>
      </c>
      <c r="E14" s="25">
        <v>43828</v>
      </c>
      <c r="F14" s="26"/>
      <c r="G14" s="27">
        <f>H14/D14</f>
        <v>1</v>
      </c>
      <c r="H14" s="28">
        <v>1500000</v>
      </c>
      <c r="I14" s="24"/>
      <c r="J14" s="29" t="s">
        <v>17</v>
      </c>
    </row>
    <row r="15" spans="1:11" s="3" customFormat="1" ht="15.75" x14ac:dyDescent="0.25">
      <c r="A15" s="1"/>
      <c r="B15" s="31" t="s">
        <v>21</v>
      </c>
      <c r="C15" s="23"/>
      <c r="D15" s="24"/>
      <c r="E15" s="25"/>
      <c r="F15" s="26"/>
      <c r="G15" s="27"/>
      <c r="H15" s="28"/>
      <c r="I15" s="24"/>
      <c r="J15" s="29"/>
    </row>
    <row r="16" spans="1:11" s="3" customFormat="1" ht="24" x14ac:dyDescent="0.25">
      <c r="A16" s="1"/>
      <c r="B16" s="33" t="s">
        <v>22</v>
      </c>
      <c r="C16" s="23"/>
      <c r="D16" s="24">
        <v>3821750</v>
      </c>
      <c r="E16" s="25" t="s">
        <v>23</v>
      </c>
      <c r="F16" s="26"/>
      <c r="G16" s="27">
        <f>+H16/D16</f>
        <v>0.56203987701968994</v>
      </c>
      <c r="H16" s="28">
        <v>2147975.9</v>
      </c>
      <c r="I16" s="24"/>
      <c r="J16" s="34" t="s">
        <v>15</v>
      </c>
    </row>
    <row r="17" spans="1:10" s="3" customFormat="1" ht="15.75" x14ac:dyDescent="0.25">
      <c r="A17" s="1"/>
      <c r="B17" s="33" t="s">
        <v>24</v>
      </c>
      <c r="C17" s="23"/>
      <c r="D17" s="24">
        <v>27000</v>
      </c>
      <c r="E17" s="25">
        <v>43924</v>
      </c>
      <c r="F17" s="26"/>
      <c r="G17" s="27">
        <f>+H17/D17</f>
        <v>1</v>
      </c>
      <c r="H17" s="28">
        <v>27000</v>
      </c>
      <c r="I17" s="24"/>
      <c r="J17" s="29" t="s">
        <v>17</v>
      </c>
    </row>
    <row r="18" spans="1:10" s="3" customFormat="1" ht="24" x14ac:dyDescent="0.25">
      <c r="B18" s="22" t="s">
        <v>25</v>
      </c>
      <c r="C18" s="23"/>
      <c r="D18" s="24">
        <v>100000</v>
      </c>
      <c r="E18" s="25">
        <v>43808</v>
      </c>
      <c r="F18" s="26"/>
      <c r="G18" s="27">
        <f>H18/D18</f>
        <v>0</v>
      </c>
      <c r="H18" s="28">
        <v>0</v>
      </c>
      <c r="I18" s="24"/>
      <c r="J18" s="29" t="s">
        <v>26</v>
      </c>
    </row>
    <row r="19" spans="1:10" s="3" customFormat="1" ht="24" x14ac:dyDescent="0.25">
      <c r="B19" s="22" t="s">
        <v>27</v>
      </c>
      <c r="C19" s="23"/>
      <c r="D19" s="32">
        <v>200000</v>
      </c>
      <c r="E19" s="25">
        <v>43808</v>
      </c>
      <c r="F19" s="26"/>
      <c r="G19" s="27">
        <f>H19/D19</f>
        <v>0</v>
      </c>
      <c r="H19" s="28">
        <v>0</v>
      </c>
      <c r="I19" s="24"/>
      <c r="J19" s="29" t="s">
        <v>26</v>
      </c>
    </row>
    <row r="20" spans="1:10" s="3" customFormat="1" ht="24" x14ac:dyDescent="0.25">
      <c r="B20" s="22" t="s">
        <v>28</v>
      </c>
      <c r="C20" s="23"/>
      <c r="D20" s="32">
        <v>70331</v>
      </c>
      <c r="E20" s="25" t="s">
        <v>29</v>
      </c>
      <c r="F20" s="26"/>
      <c r="G20" s="27">
        <f>H20/D20</f>
        <v>0</v>
      </c>
      <c r="H20" s="28">
        <v>0</v>
      </c>
      <c r="I20" s="24"/>
      <c r="J20" s="29" t="s">
        <v>15</v>
      </c>
    </row>
    <row r="21" spans="1:10" s="3" customFormat="1" ht="24" x14ac:dyDescent="0.25">
      <c r="B21" s="22" t="s">
        <v>30</v>
      </c>
      <c r="C21" s="23"/>
      <c r="D21" s="24">
        <v>200000</v>
      </c>
      <c r="E21" s="25">
        <v>42667</v>
      </c>
      <c r="F21" s="26"/>
      <c r="G21" s="27">
        <f>H21/D21</f>
        <v>0</v>
      </c>
      <c r="H21" s="28">
        <v>0</v>
      </c>
      <c r="I21" s="24"/>
      <c r="J21" s="29" t="s">
        <v>26</v>
      </c>
    </row>
    <row r="22" spans="1:10" s="3" customFormat="1" ht="24" x14ac:dyDescent="0.25">
      <c r="A22" s="1"/>
      <c r="B22" s="22" t="s">
        <v>31</v>
      </c>
      <c r="C22" s="23"/>
      <c r="D22" s="24">
        <v>5000000</v>
      </c>
      <c r="E22" s="25">
        <v>43866</v>
      </c>
      <c r="F22" s="26"/>
      <c r="G22" s="27">
        <f>+H22/D22</f>
        <v>0</v>
      </c>
      <c r="H22" s="28">
        <v>0</v>
      </c>
      <c r="I22" s="24"/>
      <c r="J22" s="29" t="s">
        <v>26</v>
      </c>
    </row>
    <row r="23" spans="1:10" s="3" customFormat="1" ht="15.75" x14ac:dyDescent="0.25">
      <c r="A23" s="1"/>
      <c r="B23" s="22"/>
      <c r="C23" s="23"/>
      <c r="D23" s="24"/>
      <c r="E23" s="25"/>
      <c r="F23" s="26"/>
      <c r="G23" s="27"/>
      <c r="H23" s="28"/>
      <c r="I23" s="24"/>
      <c r="J23" s="29"/>
    </row>
    <row r="24" spans="1:10" s="3" customFormat="1" ht="15.75" x14ac:dyDescent="0.25">
      <c r="A24" s="1"/>
      <c r="B24" s="22" t="s">
        <v>32</v>
      </c>
      <c r="C24" s="23"/>
      <c r="D24" s="24">
        <v>18799</v>
      </c>
      <c r="E24" s="35" t="s">
        <v>33</v>
      </c>
      <c r="F24" s="26"/>
      <c r="G24" s="27">
        <f t="shared" ref="G24:G32" si="0">H24/D24</f>
        <v>0</v>
      </c>
      <c r="H24" s="28">
        <v>0</v>
      </c>
      <c r="I24" s="24"/>
      <c r="J24" s="29" t="s">
        <v>15</v>
      </c>
    </row>
    <row r="25" spans="1:10" s="3" customFormat="1" ht="15.75" x14ac:dyDescent="0.25">
      <c r="A25" s="1"/>
      <c r="B25" s="22" t="s">
        <v>34</v>
      </c>
      <c r="C25" s="23"/>
      <c r="D25" s="36">
        <v>112431.79999999999</v>
      </c>
      <c r="E25" s="35">
        <v>43831</v>
      </c>
      <c r="F25" s="26"/>
      <c r="G25" s="27">
        <f t="shared" si="0"/>
        <v>0.22698204600477803</v>
      </c>
      <c r="H25" s="28">
        <v>25520</v>
      </c>
      <c r="I25" s="24"/>
      <c r="J25" s="29" t="s">
        <v>15</v>
      </c>
    </row>
    <row r="26" spans="1:10" s="3" customFormat="1" ht="24" x14ac:dyDescent="0.25">
      <c r="A26" s="1"/>
      <c r="B26" s="22" t="s">
        <v>35</v>
      </c>
      <c r="C26" s="23"/>
      <c r="D26" s="24">
        <v>48875.24</v>
      </c>
      <c r="E26" s="25" t="s">
        <v>36</v>
      </c>
      <c r="F26" s="26"/>
      <c r="G26" s="27">
        <f t="shared" si="0"/>
        <v>0</v>
      </c>
      <c r="H26" s="28">
        <v>0</v>
      </c>
      <c r="I26" s="24"/>
      <c r="J26" s="29" t="s">
        <v>15</v>
      </c>
    </row>
    <row r="27" spans="1:10" s="3" customFormat="1" ht="24" x14ac:dyDescent="0.25">
      <c r="A27" s="1"/>
      <c r="B27" s="22" t="s">
        <v>37</v>
      </c>
      <c r="C27" s="23"/>
      <c r="D27" s="24">
        <v>36000</v>
      </c>
      <c r="E27" s="35" t="s">
        <v>29</v>
      </c>
      <c r="F27" s="26"/>
      <c r="G27" s="27">
        <f t="shared" si="0"/>
        <v>0</v>
      </c>
      <c r="H27" s="28">
        <v>0</v>
      </c>
      <c r="I27" s="24"/>
      <c r="J27" s="29" t="s">
        <v>15</v>
      </c>
    </row>
    <row r="28" spans="1:10" s="3" customFormat="1" ht="15.75" x14ac:dyDescent="0.25">
      <c r="A28" s="1"/>
      <c r="B28" s="22" t="s">
        <v>38</v>
      </c>
      <c r="C28" s="23" t="s">
        <v>39</v>
      </c>
      <c r="D28" s="24">
        <f>584+749</f>
        <v>1333</v>
      </c>
      <c r="E28" s="35">
        <v>44034</v>
      </c>
      <c r="F28" s="26"/>
      <c r="G28" s="27">
        <f t="shared" si="0"/>
        <v>0</v>
      </c>
      <c r="H28" s="28">
        <v>0</v>
      </c>
      <c r="I28" s="24"/>
      <c r="J28" s="29" t="s">
        <v>26</v>
      </c>
    </row>
    <row r="29" spans="1:10" s="3" customFormat="1" ht="24" x14ac:dyDescent="0.25">
      <c r="A29" s="1"/>
      <c r="B29" s="22" t="s">
        <v>40</v>
      </c>
      <c r="C29" s="23"/>
      <c r="D29" s="24">
        <v>156878.49</v>
      </c>
      <c r="E29" s="35" t="s">
        <v>29</v>
      </c>
      <c r="F29" s="26"/>
      <c r="G29" s="27">
        <f t="shared" si="0"/>
        <v>0</v>
      </c>
      <c r="H29" s="28">
        <v>0</v>
      </c>
      <c r="I29" s="24"/>
      <c r="J29" s="29" t="s">
        <v>15</v>
      </c>
    </row>
    <row r="30" spans="1:10" s="3" customFormat="1" ht="15.75" x14ac:dyDescent="0.25">
      <c r="A30" s="1"/>
      <c r="B30" s="22" t="s">
        <v>40</v>
      </c>
      <c r="C30" s="23"/>
      <c r="D30" s="24">
        <v>1000000</v>
      </c>
      <c r="E30" s="35">
        <v>44014</v>
      </c>
      <c r="F30" s="26"/>
      <c r="G30" s="27">
        <f t="shared" si="0"/>
        <v>0</v>
      </c>
      <c r="H30" s="28">
        <v>0</v>
      </c>
      <c r="I30" s="24"/>
      <c r="J30" s="29" t="s">
        <v>26</v>
      </c>
    </row>
    <row r="31" spans="1:10" s="3" customFormat="1" ht="24" x14ac:dyDescent="0.25">
      <c r="A31" s="1"/>
      <c r="B31" s="22" t="s">
        <v>41</v>
      </c>
      <c r="C31" s="23"/>
      <c r="D31" s="24">
        <v>1108573.6100000001</v>
      </c>
      <c r="E31" s="35" t="s">
        <v>29</v>
      </c>
      <c r="F31" s="26"/>
      <c r="G31" s="27">
        <f t="shared" si="0"/>
        <v>0.78244691392211652</v>
      </c>
      <c r="H31" s="28">
        <v>867400</v>
      </c>
      <c r="I31" s="24"/>
      <c r="J31" s="29" t="s">
        <v>15</v>
      </c>
    </row>
    <row r="32" spans="1:10" s="3" customFormat="1" ht="15.75" x14ac:dyDescent="0.25">
      <c r="A32" s="1"/>
      <c r="B32" s="22" t="s">
        <v>42</v>
      </c>
      <c r="C32" s="23"/>
      <c r="D32" s="24">
        <v>208178.5</v>
      </c>
      <c r="E32" s="35">
        <v>44042</v>
      </c>
      <c r="F32" s="26"/>
      <c r="G32" s="27">
        <f t="shared" si="0"/>
        <v>0</v>
      </c>
      <c r="H32" s="28">
        <v>0</v>
      </c>
      <c r="I32" s="24"/>
      <c r="J32" s="29" t="s">
        <v>26</v>
      </c>
    </row>
    <row r="33" spans="1:10" s="3" customFormat="1" ht="24" x14ac:dyDescent="0.25">
      <c r="A33" s="1"/>
      <c r="B33" s="22" t="s">
        <v>43</v>
      </c>
      <c r="C33" s="37"/>
      <c r="D33" s="24">
        <v>3318427.1</v>
      </c>
      <c r="E33" s="25" t="s">
        <v>29</v>
      </c>
      <c r="F33" s="26"/>
      <c r="G33" s="27">
        <f>+H33/D33</f>
        <v>0.15132741954765255</v>
      </c>
      <c r="H33" s="28">
        <v>502169.01</v>
      </c>
      <c r="I33" s="24"/>
      <c r="J33" s="29" t="s">
        <v>15</v>
      </c>
    </row>
    <row r="34" spans="1:10" s="3" customFormat="1" ht="36" x14ac:dyDescent="0.25">
      <c r="A34" s="1"/>
      <c r="B34" s="22" t="s">
        <v>44</v>
      </c>
      <c r="C34" s="37"/>
      <c r="D34" s="24">
        <v>855000</v>
      </c>
      <c r="E34" s="25">
        <v>43893</v>
      </c>
      <c r="F34" s="26"/>
      <c r="G34" s="27">
        <f>+H34/D34</f>
        <v>1</v>
      </c>
      <c r="H34" s="28">
        <v>855000</v>
      </c>
      <c r="I34" s="24"/>
      <c r="J34" s="29" t="s">
        <v>17</v>
      </c>
    </row>
    <row r="35" spans="1:10" s="3" customFormat="1" ht="36" x14ac:dyDescent="0.25">
      <c r="A35" s="1"/>
      <c r="B35" s="22" t="s">
        <v>45</v>
      </c>
      <c r="C35" s="37" t="s">
        <v>46</v>
      </c>
      <c r="D35" s="24">
        <v>2000000</v>
      </c>
      <c r="E35" s="25">
        <v>43893</v>
      </c>
      <c r="F35" s="26"/>
      <c r="G35" s="27">
        <f t="shared" ref="G35:G36" si="1">+H35/D35</f>
        <v>0.99536632999999997</v>
      </c>
      <c r="H35" s="28">
        <v>1990732.66</v>
      </c>
      <c r="I35" s="24"/>
      <c r="J35" s="29" t="s">
        <v>17</v>
      </c>
    </row>
    <row r="36" spans="1:10" s="3" customFormat="1" ht="57.75" customHeight="1" x14ac:dyDescent="0.25">
      <c r="A36" s="1"/>
      <c r="B36" s="22" t="s">
        <v>47</v>
      </c>
      <c r="C36" s="37"/>
      <c r="D36" s="24">
        <v>1829933</v>
      </c>
      <c r="E36" s="25">
        <v>43893</v>
      </c>
      <c r="F36" s="26"/>
      <c r="G36" s="27">
        <f t="shared" si="1"/>
        <v>1</v>
      </c>
      <c r="H36" s="28">
        <v>1829933</v>
      </c>
      <c r="I36" s="24"/>
      <c r="J36" s="34" t="s">
        <v>17</v>
      </c>
    </row>
    <row r="37" spans="1:10" s="3" customFormat="1" ht="24.75" x14ac:dyDescent="0.25">
      <c r="B37" s="22" t="s">
        <v>48</v>
      </c>
      <c r="C37" s="23"/>
      <c r="D37" s="24">
        <v>10038</v>
      </c>
      <c r="E37" s="38" t="s">
        <v>36</v>
      </c>
      <c r="F37" s="26"/>
      <c r="G37" s="27">
        <f>H37/D37</f>
        <v>0</v>
      </c>
      <c r="H37" s="28">
        <v>0</v>
      </c>
      <c r="I37" s="24"/>
      <c r="J37" s="34" t="s">
        <v>17</v>
      </c>
    </row>
    <row r="38" spans="1:10" s="3" customFormat="1" ht="24.75" x14ac:dyDescent="0.25">
      <c r="B38" s="22" t="s">
        <v>49</v>
      </c>
      <c r="C38" s="23"/>
      <c r="D38" s="32">
        <v>3343.25</v>
      </c>
      <c r="E38" s="38" t="s">
        <v>36</v>
      </c>
      <c r="F38" s="39"/>
      <c r="G38" s="27">
        <f>H38/D38</f>
        <v>0</v>
      </c>
      <c r="H38" s="28">
        <v>0</v>
      </c>
      <c r="I38" s="24"/>
      <c r="J38" s="34" t="s">
        <v>17</v>
      </c>
    </row>
    <row r="39" spans="1:10" s="3" customFormat="1" ht="24" x14ac:dyDescent="0.25">
      <c r="A39" s="40" t="s">
        <v>50</v>
      </c>
      <c r="B39" s="22" t="s">
        <v>51</v>
      </c>
      <c r="C39" s="23"/>
      <c r="D39" s="32">
        <v>300000</v>
      </c>
      <c r="E39" s="38">
        <v>43719</v>
      </c>
      <c r="F39" s="39"/>
      <c r="G39" s="27">
        <f>H39/D39</f>
        <v>1</v>
      </c>
      <c r="H39" s="28">
        <v>300000</v>
      </c>
      <c r="I39" s="24"/>
      <c r="J39" s="29" t="s">
        <v>17</v>
      </c>
    </row>
    <row r="40" spans="1:10" s="3" customFormat="1" ht="24" x14ac:dyDescent="0.25">
      <c r="B40" s="22" t="s">
        <v>52</v>
      </c>
      <c r="C40" s="41" t="s">
        <v>53</v>
      </c>
      <c r="D40" s="24">
        <v>18267.100000000093</v>
      </c>
      <c r="E40" s="35" t="s">
        <v>54</v>
      </c>
      <c r="F40" s="26"/>
      <c r="G40" s="27">
        <v>0.99540094684845837</v>
      </c>
      <c r="H40" s="28"/>
      <c r="I40" s="24"/>
      <c r="J40" s="29" t="s">
        <v>17</v>
      </c>
    </row>
    <row r="41" spans="1:10" s="3" customFormat="1" ht="24.75" x14ac:dyDescent="0.25">
      <c r="B41" s="22" t="s">
        <v>55</v>
      </c>
      <c r="C41" s="41" t="s">
        <v>56</v>
      </c>
      <c r="D41" s="24">
        <v>30036.739999999991</v>
      </c>
      <c r="E41" s="35" t="s">
        <v>57</v>
      </c>
      <c r="F41" s="26"/>
      <c r="G41" s="27">
        <v>0.99540094684845837</v>
      </c>
      <c r="H41" s="28"/>
      <c r="I41" s="24"/>
      <c r="J41" s="29" t="s">
        <v>17</v>
      </c>
    </row>
    <row r="42" spans="1:10" s="3" customFormat="1" ht="24.75" x14ac:dyDescent="0.25">
      <c r="B42" s="22" t="s">
        <v>58</v>
      </c>
      <c r="C42" s="41" t="s">
        <v>59</v>
      </c>
      <c r="D42" s="24">
        <v>3075</v>
      </c>
      <c r="E42" s="35" t="s">
        <v>54</v>
      </c>
      <c r="F42" s="26"/>
      <c r="G42" s="27">
        <v>0.99540094684845837</v>
      </c>
      <c r="H42" s="42"/>
      <c r="I42" s="24"/>
      <c r="J42" s="29" t="s">
        <v>17</v>
      </c>
    </row>
    <row r="43" spans="1:10" s="3" customFormat="1" ht="36.75" x14ac:dyDescent="0.25">
      <c r="A43" s="1" t="s">
        <v>60</v>
      </c>
      <c r="B43" s="22" t="s">
        <v>61</v>
      </c>
      <c r="C43" s="41" t="s">
        <v>62</v>
      </c>
      <c r="D43" s="43">
        <v>5000000</v>
      </c>
      <c r="E43" s="25">
        <v>43983</v>
      </c>
      <c r="F43" s="26"/>
      <c r="G43" s="27">
        <v>0</v>
      </c>
      <c r="H43" s="28">
        <v>4882602.46</v>
      </c>
      <c r="I43" s="24"/>
      <c r="J43" s="34" t="s">
        <v>17</v>
      </c>
    </row>
    <row r="44" spans="1:10" s="3" customFormat="1" ht="42.75" customHeight="1" x14ac:dyDescent="0.25">
      <c r="A44" s="1" t="s">
        <v>60</v>
      </c>
      <c r="B44" s="22" t="s">
        <v>63</v>
      </c>
      <c r="C44" s="41" t="s">
        <v>64</v>
      </c>
      <c r="D44" s="24">
        <v>9652077</v>
      </c>
      <c r="E44" s="25">
        <v>43642</v>
      </c>
      <c r="F44" s="26"/>
      <c r="G44" s="27">
        <v>0</v>
      </c>
      <c r="H44" s="28">
        <v>9620452.2200000007</v>
      </c>
      <c r="I44" s="24"/>
      <c r="J44" s="34" t="s">
        <v>17</v>
      </c>
    </row>
    <row r="45" spans="1:10" s="3" customFormat="1" ht="40.5" customHeight="1" x14ac:dyDescent="0.25">
      <c r="A45" s="1" t="s">
        <v>60</v>
      </c>
      <c r="B45" s="22" t="s">
        <v>65</v>
      </c>
      <c r="C45" s="41" t="s">
        <v>64</v>
      </c>
      <c r="D45" s="24">
        <v>15231317</v>
      </c>
      <c r="E45" s="25">
        <v>43949</v>
      </c>
      <c r="F45" s="26"/>
      <c r="G45" s="27">
        <v>0</v>
      </c>
      <c r="H45" s="28">
        <v>0</v>
      </c>
      <c r="I45" s="24"/>
      <c r="J45" s="34" t="s">
        <v>26</v>
      </c>
    </row>
    <row r="46" spans="1:10" s="3" customFormat="1" ht="40.5" customHeight="1" x14ac:dyDescent="0.25">
      <c r="A46" s="1" t="s">
        <v>60</v>
      </c>
      <c r="B46" s="22" t="s">
        <v>66</v>
      </c>
      <c r="C46" s="41"/>
      <c r="D46" s="24">
        <v>4712356</v>
      </c>
      <c r="E46" s="25">
        <v>43949</v>
      </c>
      <c r="F46" s="26"/>
      <c r="G46" s="27">
        <f>H46/D46</f>
        <v>0.82204124645930821</v>
      </c>
      <c r="H46" s="28">
        <v>3873751</v>
      </c>
      <c r="I46" s="24"/>
      <c r="J46" s="34" t="s">
        <v>15</v>
      </c>
    </row>
    <row r="47" spans="1:10" s="3" customFormat="1" ht="15.75" x14ac:dyDescent="0.25">
      <c r="B47" s="22" t="s">
        <v>67</v>
      </c>
      <c r="C47" s="23"/>
      <c r="D47" s="24">
        <v>3500000</v>
      </c>
      <c r="E47" s="25">
        <v>43851</v>
      </c>
      <c r="F47" s="26"/>
      <c r="G47" s="27">
        <v>0</v>
      </c>
      <c r="H47" s="28">
        <v>0</v>
      </c>
      <c r="I47" s="24"/>
      <c r="J47" s="29" t="s">
        <v>26</v>
      </c>
    </row>
    <row r="48" spans="1:10" s="3" customFormat="1" ht="15.75" x14ac:dyDescent="0.25">
      <c r="B48" s="22" t="s">
        <v>68</v>
      </c>
      <c r="C48" s="41" t="s">
        <v>69</v>
      </c>
      <c r="D48" s="24">
        <v>3000000</v>
      </c>
      <c r="E48" s="25">
        <v>41705</v>
      </c>
      <c r="F48" s="26"/>
      <c r="G48" s="27">
        <f>H48/D48</f>
        <v>0.99844781000000005</v>
      </c>
      <c r="H48" s="28">
        <v>2995343.43</v>
      </c>
      <c r="I48" s="24"/>
      <c r="J48" s="44" t="s">
        <v>70</v>
      </c>
    </row>
    <row r="49" spans="1:10" s="3" customFormat="1" ht="24" x14ac:dyDescent="0.25">
      <c r="A49" s="1"/>
      <c r="B49" s="22" t="s">
        <v>71</v>
      </c>
      <c r="C49" s="23" t="s">
        <v>72</v>
      </c>
      <c r="D49" s="24">
        <v>104899.5</v>
      </c>
      <c r="E49" s="35">
        <v>43810</v>
      </c>
      <c r="F49" s="26"/>
      <c r="G49" s="27">
        <f>+H49/D49</f>
        <v>0</v>
      </c>
      <c r="H49" s="28">
        <v>0</v>
      </c>
      <c r="I49" s="24"/>
      <c r="J49" s="29" t="s">
        <v>26</v>
      </c>
    </row>
    <row r="50" spans="1:10" s="3" customFormat="1" ht="22.5" x14ac:dyDescent="0.25">
      <c r="B50" s="22" t="s">
        <v>73</v>
      </c>
      <c r="C50" s="23"/>
      <c r="D50" s="24">
        <v>50000</v>
      </c>
      <c r="E50" s="45" t="s">
        <v>74</v>
      </c>
      <c r="F50" s="26"/>
      <c r="G50" s="27">
        <f>+H50/D50</f>
        <v>0</v>
      </c>
      <c r="H50" s="28">
        <v>0</v>
      </c>
      <c r="I50" s="24"/>
      <c r="J50" s="29" t="s">
        <v>26</v>
      </c>
    </row>
    <row r="51" spans="1:10" s="3" customFormat="1" ht="22.5" x14ac:dyDescent="0.25">
      <c r="B51" s="22" t="s">
        <v>75</v>
      </c>
      <c r="C51" s="23"/>
      <c r="D51" s="24">
        <v>2949210</v>
      </c>
      <c r="E51" s="45" t="s">
        <v>76</v>
      </c>
      <c r="F51" s="26"/>
      <c r="G51" s="27">
        <f>+H51/D51</f>
        <v>1</v>
      </c>
      <c r="H51" s="28">
        <v>2949210</v>
      </c>
      <c r="I51" s="24"/>
      <c r="J51" s="29" t="s">
        <v>17</v>
      </c>
    </row>
    <row r="52" spans="1:10" s="3" customFormat="1" ht="24" x14ac:dyDescent="0.25">
      <c r="B52" s="22" t="s">
        <v>77</v>
      </c>
      <c r="C52" s="37"/>
      <c r="D52" s="24">
        <v>249840</v>
      </c>
      <c r="E52" s="35" t="s">
        <v>78</v>
      </c>
      <c r="F52" s="26"/>
      <c r="G52" s="27">
        <f>+H52/D52</f>
        <v>0.99930583573487031</v>
      </c>
      <c r="H52" s="28">
        <v>249666.57</v>
      </c>
      <c r="I52" s="24"/>
      <c r="J52" s="29" t="s">
        <v>17</v>
      </c>
    </row>
    <row r="53" spans="1:10" s="3" customFormat="1" ht="24" x14ac:dyDescent="0.25">
      <c r="B53" s="22" t="s">
        <v>79</v>
      </c>
      <c r="C53" s="23"/>
      <c r="D53" s="24">
        <v>7650</v>
      </c>
      <c r="E53" s="35" t="s">
        <v>80</v>
      </c>
      <c r="F53" s="26"/>
      <c r="G53" s="27">
        <f>H53/D53</f>
        <v>0</v>
      </c>
      <c r="H53" s="28">
        <v>0</v>
      </c>
      <c r="I53" s="24"/>
      <c r="J53" s="29" t="s">
        <v>17</v>
      </c>
    </row>
    <row r="54" spans="1:10" s="3" customFormat="1" ht="15.75" x14ac:dyDescent="0.25">
      <c r="B54" s="22" t="s">
        <v>81</v>
      </c>
      <c r="C54" s="23"/>
      <c r="D54" s="24">
        <v>400000</v>
      </c>
      <c r="E54" s="35">
        <v>43899</v>
      </c>
      <c r="F54" s="26"/>
      <c r="G54" s="27">
        <f>H54/D54</f>
        <v>0</v>
      </c>
      <c r="H54" s="28">
        <v>0</v>
      </c>
      <c r="I54" s="24"/>
      <c r="J54" s="29" t="s">
        <v>26</v>
      </c>
    </row>
    <row r="55" spans="1:10" s="3" customFormat="1" ht="15.75" x14ac:dyDescent="0.25">
      <c r="B55" s="22" t="s">
        <v>82</v>
      </c>
      <c r="C55" s="23"/>
      <c r="D55" s="24">
        <v>140.63999999999999</v>
      </c>
      <c r="E55" s="25" t="s">
        <v>83</v>
      </c>
      <c r="F55" s="26"/>
      <c r="G55" s="27">
        <f>H55/D55</f>
        <v>0</v>
      </c>
      <c r="H55" s="24">
        <v>0</v>
      </c>
      <c r="I55" s="24"/>
      <c r="J55" s="29" t="s">
        <v>17</v>
      </c>
    </row>
    <row r="56" spans="1:10" s="3" customFormat="1" ht="24" x14ac:dyDescent="0.25">
      <c r="B56" s="22" t="s">
        <v>84</v>
      </c>
      <c r="C56" s="23"/>
      <c r="D56" s="24">
        <v>100000</v>
      </c>
      <c r="E56" s="35">
        <v>43825</v>
      </c>
      <c r="F56" s="26"/>
      <c r="G56" s="27">
        <f t="shared" ref="G56:G93" si="2">H56/D56</f>
        <v>1</v>
      </c>
      <c r="H56" s="28">
        <v>100000</v>
      </c>
      <c r="I56" s="24"/>
      <c r="J56" s="29" t="s">
        <v>17</v>
      </c>
    </row>
    <row r="57" spans="1:10" s="47" customFormat="1" ht="15.75" x14ac:dyDescent="0.25">
      <c r="A57" s="46"/>
      <c r="B57" s="22" t="s">
        <v>85</v>
      </c>
      <c r="C57" s="23"/>
      <c r="D57" s="24">
        <v>140827500</v>
      </c>
      <c r="E57" s="35">
        <v>43934</v>
      </c>
      <c r="F57" s="26"/>
      <c r="G57" s="27">
        <f t="shared" si="2"/>
        <v>0.99785198203475889</v>
      </c>
      <c r="H57" s="28">
        <v>140525000</v>
      </c>
      <c r="I57" s="24"/>
      <c r="J57" s="29" t="s">
        <v>17</v>
      </c>
    </row>
    <row r="58" spans="1:10" s="3" customFormat="1" ht="15.75" x14ac:dyDescent="0.25">
      <c r="A58" s="1"/>
      <c r="B58" s="22" t="s">
        <v>86</v>
      </c>
      <c r="C58" s="23"/>
      <c r="D58" s="24">
        <f>2075800.83-1963644.78</f>
        <v>112156.05000000005</v>
      </c>
      <c r="E58" s="35" t="s">
        <v>87</v>
      </c>
      <c r="F58" s="26"/>
      <c r="G58" s="27">
        <f t="shared" si="2"/>
        <v>0</v>
      </c>
      <c r="H58" s="28">
        <v>0</v>
      </c>
      <c r="I58" s="24"/>
      <c r="J58" s="29" t="s">
        <v>15</v>
      </c>
    </row>
    <row r="59" spans="1:10" s="3" customFormat="1" ht="15.75" x14ac:dyDescent="0.25">
      <c r="B59" s="22" t="s">
        <v>88</v>
      </c>
      <c r="C59" s="23"/>
      <c r="D59" s="24">
        <v>18255000</v>
      </c>
      <c r="E59" s="25">
        <v>43831</v>
      </c>
      <c r="F59" s="26"/>
      <c r="G59" s="27">
        <f t="shared" si="2"/>
        <v>0.99063270336894005</v>
      </c>
      <c r="H59" s="28">
        <v>18084000</v>
      </c>
      <c r="I59" s="24"/>
      <c r="J59" s="29" t="s">
        <v>17</v>
      </c>
    </row>
    <row r="60" spans="1:10" s="3" customFormat="1" ht="15.75" x14ac:dyDescent="0.25">
      <c r="A60" s="1"/>
      <c r="B60" s="22" t="s">
        <v>89</v>
      </c>
      <c r="C60" s="23"/>
      <c r="D60" s="24">
        <v>16151.57</v>
      </c>
      <c r="E60" s="25">
        <v>43466</v>
      </c>
      <c r="F60" s="26"/>
      <c r="G60" s="27">
        <f>H60/D60</f>
        <v>0</v>
      </c>
      <c r="H60" s="28">
        <v>0</v>
      </c>
      <c r="I60" s="24"/>
      <c r="J60" s="29" t="s">
        <v>15</v>
      </c>
    </row>
    <row r="61" spans="1:10" s="3" customFormat="1" ht="15.75" x14ac:dyDescent="0.25">
      <c r="A61" s="1"/>
      <c r="B61" s="48" t="s">
        <v>90</v>
      </c>
      <c r="C61" s="23"/>
      <c r="D61" s="24">
        <v>182916</v>
      </c>
      <c r="E61" s="35" t="s">
        <v>87</v>
      </c>
      <c r="F61" s="26"/>
      <c r="G61" s="27">
        <f t="shared" si="2"/>
        <v>0</v>
      </c>
      <c r="H61" s="28">
        <v>0</v>
      </c>
      <c r="I61" s="49"/>
      <c r="J61" s="29" t="s">
        <v>15</v>
      </c>
    </row>
    <row r="62" spans="1:10" s="3" customFormat="1" ht="15.75" x14ac:dyDescent="0.25">
      <c r="A62" s="1"/>
      <c r="B62" s="50" t="s">
        <v>91</v>
      </c>
      <c r="C62" s="37"/>
      <c r="D62" s="24">
        <v>169955.5</v>
      </c>
      <c r="E62" s="25" t="s">
        <v>57</v>
      </c>
      <c r="F62" s="26"/>
      <c r="G62" s="27">
        <f t="shared" si="2"/>
        <v>0.25889129801624544</v>
      </c>
      <c r="H62" s="28">
        <v>44000</v>
      </c>
      <c r="I62" s="24"/>
      <c r="J62" s="34" t="s">
        <v>15</v>
      </c>
    </row>
    <row r="63" spans="1:10" s="3" customFormat="1" ht="15.75" x14ac:dyDescent="0.25">
      <c r="A63" s="1"/>
      <c r="B63" s="48" t="s">
        <v>92</v>
      </c>
      <c r="C63" s="23"/>
      <c r="D63" s="24">
        <v>329000</v>
      </c>
      <c r="E63" s="25" t="s">
        <v>87</v>
      </c>
      <c r="F63" s="26"/>
      <c r="G63" s="27">
        <f t="shared" si="2"/>
        <v>0</v>
      </c>
      <c r="H63" s="28">
        <v>0</v>
      </c>
      <c r="I63" s="24"/>
      <c r="J63" s="29" t="s">
        <v>15</v>
      </c>
    </row>
    <row r="64" spans="1:10" s="3" customFormat="1" ht="15.75" x14ac:dyDescent="0.25">
      <c r="A64" s="1"/>
      <c r="B64" s="48" t="s">
        <v>93</v>
      </c>
      <c r="C64" s="23"/>
      <c r="D64" s="24">
        <v>37287.5</v>
      </c>
      <c r="E64" s="25" t="s">
        <v>87</v>
      </c>
      <c r="F64" s="26"/>
      <c r="G64" s="27">
        <f t="shared" si="2"/>
        <v>0.38779751927589673</v>
      </c>
      <c r="H64" s="28">
        <v>14460</v>
      </c>
      <c r="I64" s="24"/>
      <c r="J64" s="29" t="s">
        <v>15</v>
      </c>
    </row>
    <row r="65" spans="1:10" s="3" customFormat="1" ht="15.75" x14ac:dyDescent="0.25">
      <c r="A65" s="1"/>
      <c r="B65" s="22" t="s">
        <v>94</v>
      </c>
      <c r="C65" s="23"/>
      <c r="D65" s="24">
        <v>329821</v>
      </c>
      <c r="E65" s="25" t="s">
        <v>57</v>
      </c>
      <c r="F65" s="26"/>
      <c r="G65" s="27">
        <f t="shared" si="2"/>
        <v>0.57788921869741461</v>
      </c>
      <c r="H65" s="28">
        <f>D65-139221</f>
        <v>190600</v>
      </c>
      <c r="I65" s="24"/>
      <c r="J65" s="29" t="s">
        <v>15</v>
      </c>
    </row>
    <row r="66" spans="1:10" s="3" customFormat="1" ht="15.75" x14ac:dyDescent="0.25">
      <c r="B66" s="22" t="s">
        <v>95</v>
      </c>
      <c r="C66" s="23"/>
      <c r="D66" s="24">
        <f>89300-33200</f>
        <v>56100</v>
      </c>
      <c r="E66" s="35">
        <v>43831</v>
      </c>
      <c r="F66" s="26"/>
      <c r="G66" s="27">
        <f t="shared" si="2"/>
        <v>0</v>
      </c>
      <c r="H66" s="28">
        <v>0</v>
      </c>
      <c r="I66" s="24"/>
      <c r="J66" s="29" t="s">
        <v>15</v>
      </c>
    </row>
    <row r="67" spans="1:10" s="3" customFormat="1" ht="15.75" x14ac:dyDescent="0.25">
      <c r="A67" s="1"/>
      <c r="B67" s="22" t="s">
        <v>96</v>
      </c>
      <c r="C67" s="37"/>
      <c r="D67" s="28">
        <v>1093490.3</v>
      </c>
      <c r="E67" s="51" t="s">
        <v>87</v>
      </c>
      <c r="F67" s="52"/>
      <c r="G67" s="27">
        <f>H67/D67</f>
        <v>0</v>
      </c>
      <c r="H67" s="28">
        <v>0</v>
      </c>
      <c r="I67" s="24"/>
      <c r="J67" s="29" t="s">
        <v>26</v>
      </c>
    </row>
    <row r="68" spans="1:10" s="3" customFormat="1" ht="15.75" x14ac:dyDescent="0.25">
      <c r="B68" s="22" t="s">
        <v>97</v>
      </c>
      <c r="C68" s="23"/>
      <c r="D68" s="24">
        <v>106885.88999999997</v>
      </c>
      <c r="E68" s="25">
        <v>43466</v>
      </c>
      <c r="F68" s="26"/>
      <c r="G68" s="27">
        <f t="shared" si="2"/>
        <v>1</v>
      </c>
      <c r="H68" s="28">
        <v>106885.88999999997</v>
      </c>
      <c r="I68" s="24"/>
      <c r="J68" s="29" t="s">
        <v>17</v>
      </c>
    </row>
    <row r="69" spans="1:10" s="3" customFormat="1" ht="24" x14ac:dyDescent="0.25">
      <c r="B69" s="22" t="s">
        <v>98</v>
      </c>
      <c r="C69" s="37"/>
      <c r="D69" s="24">
        <f>227816-44900</f>
        <v>182916</v>
      </c>
      <c r="E69" s="25">
        <v>43831</v>
      </c>
      <c r="F69" s="26"/>
      <c r="G69" s="27">
        <f t="shared" si="2"/>
        <v>0</v>
      </c>
      <c r="H69" s="28">
        <v>0</v>
      </c>
      <c r="I69" s="24"/>
      <c r="J69" s="34" t="s">
        <v>15</v>
      </c>
    </row>
    <row r="70" spans="1:10" s="3" customFormat="1" ht="15.75" x14ac:dyDescent="0.25">
      <c r="A70" s="1"/>
      <c r="B70" s="22" t="s">
        <v>99</v>
      </c>
      <c r="C70" s="23"/>
      <c r="D70" s="24">
        <v>45004.5</v>
      </c>
      <c r="E70" s="35">
        <v>43831</v>
      </c>
      <c r="F70" s="26"/>
      <c r="G70" s="27">
        <f t="shared" si="2"/>
        <v>0</v>
      </c>
      <c r="H70" s="28">
        <f>D70-45004.5</f>
        <v>0</v>
      </c>
      <c r="I70" s="24"/>
      <c r="J70" s="29" t="s">
        <v>15</v>
      </c>
    </row>
    <row r="71" spans="1:10" s="3" customFormat="1" ht="15.75" x14ac:dyDescent="0.25">
      <c r="B71" s="22" t="s">
        <v>100</v>
      </c>
      <c r="C71" s="23"/>
      <c r="D71" s="32">
        <v>173631.81</v>
      </c>
      <c r="E71" s="38">
        <v>43831</v>
      </c>
      <c r="F71" s="39"/>
      <c r="G71" s="27">
        <v>0</v>
      </c>
      <c r="H71" s="28">
        <v>149350</v>
      </c>
      <c r="I71" s="24"/>
      <c r="J71" s="29" t="s">
        <v>15</v>
      </c>
    </row>
    <row r="72" spans="1:10" s="3" customFormat="1" ht="15.75" x14ac:dyDescent="0.25">
      <c r="A72" s="1"/>
      <c r="B72" s="22" t="s">
        <v>101</v>
      </c>
      <c r="C72" s="23" t="s">
        <v>102</v>
      </c>
      <c r="D72" s="32">
        <v>404965.45</v>
      </c>
      <c r="E72" s="53">
        <v>43831</v>
      </c>
      <c r="F72" s="54"/>
      <c r="G72" s="27">
        <f t="shared" si="2"/>
        <v>0</v>
      </c>
      <c r="H72" s="28">
        <v>0</v>
      </c>
      <c r="I72" s="24"/>
      <c r="J72" s="29" t="s">
        <v>15</v>
      </c>
    </row>
    <row r="73" spans="1:10" s="3" customFormat="1" ht="15.75" x14ac:dyDescent="0.25">
      <c r="A73" s="1"/>
      <c r="B73" s="22" t="s">
        <v>103</v>
      </c>
      <c r="C73" s="23"/>
      <c r="D73" s="24">
        <v>5038878.08</v>
      </c>
      <c r="E73" s="25">
        <v>43831</v>
      </c>
      <c r="F73" s="26"/>
      <c r="G73" s="27">
        <f t="shared" si="2"/>
        <v>0.2911201614149791</v>
      </c>
      <c r="H73" s="28">
        <v>1466919</v>
      </c>
      <c r="I73" s="24"/>
      <c r="J73" s="29" t="s">
        <v>15</v>
      </c>
    </row>
    <row r="74" spans="1:10" s="3" customFormat="1" ht="24.75" x14ac:dyDescent="0.25">
      <c r="B74" s="22" t="s">
        <v>104</v>
      </c>
      <c r="C74" s="55"/>
      <c r="D74" s="24">
        <v>2898061.63</v>
      </c>
      <c r="E74" s="25">
        <v>43831</v>
      </c>
      <c r="F74" s="26"/>
      <c r="G74" s="27">
        <f t="shared" si="2"/>
        <v>2.4870185386637208E-2</v>
      </c>
      <c r="H74" s="28">
        <v>72075.33</v>
      </c>
      <c r="I74" s="24"/>
      <c r="J74" s="44" t="s">
        <v>15</v>
      </c>
    </row>
    <row r="75" spans="1:10" s="3" customFormat="1" ht="15.75" x14ac:dyDescent="0.25">
      <c r="A75" s="1"/>
      <c r="B75" s="22" t="s">
        <v>105</v>
      </c>
      <c r="C75" s="23"/>
      <c r="D75" s="24">
        <v>832201.04</v>
      </c>
      <c r="E75" s="25">
        <v>43831</v>
      </c>
      <c r="F75" s="26"/>
      <c r="G75" s="27">
        <f t="shared" si="2"/>
        <v>2.4693552413729259E-3</v>
      </c>
      <c r="H75" s="28">
        <v>2055</v>
      </c>
      <c r="I75" s="24"/>
      <c r="J75" s="29" t="s">
        <v>15</v>
      </c>
    </row>
    <row r="76" spans="1:10" s="3" customFormat="1" ht="15.75" x14ac:dyDescent="0.25">
      <c r="B76" s="22" t="s">
        <v>106</v>
      </c>
      <c r="C76" s="23"/>
      <c r="D76" s="56">
        <v>3666578.56</v>
      </c>
      <c r="E76" s="25">
        <v>43831</v>
      </c>
      <c r="F76" s="52"/>
      <c r="G76" s="27">
        <f t="shared" si="2"/>
        <v>0.17789438827679174</v>
      </c>
      <c r="H76" s="28">
        <v>652263.75</v>
      </c>
      <c r="I76" s="24"/>
      <c r="J76" s="29" t="s">
        <v>15</v>
      </c>
    </row>
    <row r="77" spans="1:10" s="3" customFormat="1" ht="24" x14ac:dyDescent="0.25">
      <c r="B77" s="22" t="s">
        <v>107</v>
      </c>
      <c r="C77" s="23"/>
      <c r="D77" s="56">
        <v>891460</v>
      </c>
      <c r="E77" s="51">
        <v>43831</v>
      </c>
      <c r="F77" s="52"/>
      <c r="G77" s="27">
        <f t="shared" si="2"/>
        <v>0.74171583694164633</v>
      </c>
      <c r="H77" s="28">
        <v>661210</v>
      </c>
      <c r="I77" s="24"/>
      <c r="J77" s="29" t="s">
        <v>15</v>
      </c>
    </row>
    <row r="78" spans="1:10" s="3" customFormat="1" ht="15.75" x14ac:dyDescent="0.25">
      <c r="A78" s="1"/>
      <c r="B78" s="22" t="s">
        <v>108</v>
      </c>
      <c r="C78" s="23"/>
      <c r="D78" s="32">
        <v>220811.99</v>
      </c>
      <c r="E78" s="53">
        <v>43166</v>
      </c>
      <c r="F78" s="39"/>
      <c r="G78" s="27">
        <f t="shared" si="2"/>
        <v>0</v>
      </c>
      <c r="H78" s="32">
        <v>0</v>
      </c>
      <c r="I78" s="24"/>
      <c r="J78" s="29" t="s">
        <v>15</v>
      </c>
    </row>
    <row r="79" spans="1:10" s="3" customFormat="1" ht="24.75" x14ac:dyDescent="0.25">
      <c r="B79" s="22" t="s">
        <v>109</v>
      </c>
      <c r="C79" s="23" t="s">
        <v>102</v>
      </c>
      <c r="D79" s="32">
        <v>10015498</v>
      </c>
      <c r="E79" s="38" t="s">
        <v>76</v>
      </c>
      <c r="F79" s="39"/>
      <c r="G79" s="27">
        <f t="shared" si="2"/>
        <v>0.75416699199580495</v>
      </c>
      <c r="H79" s="32">
        <v>7553358</v>
      </c>
      <c r="I79" s="24"/>
      <c r="J79" s="29" t="s">
        <v>15</v>
      </c>
    </row>
    <row r="80" spans="1:10" s="3" customFormat="1" ht="24.75" x14ac:dyDescent="0.25">
      <c r="B80" s="22" t="s">
        <v>110</v>
      </c>
      <c r="C80" s="23"/>
      <c r="D80" s="32">
        <v>5572932</v>
      </c>
      <c r="E80" s="38" t="s">
        <v>76</v>
      </c>
      <c r="F80" s="39"/>
      <c r="G80" s="27">
        <f>H80/D80</f>
        <v>0.97988545347404199</v>
      </c>
      <c r="H80" s="32">
        <v>5460835</v>
      </c>
      <c r="I80" s="24"/>
      <c r="J80" s="29" t="s">
        <v>15</v>
      </c>
    </row>
    <row r="81" spans="1:10" s="3" customFormat="1" ht="24.75" x14ac:dyDescent="0.25">
      <c r="A81" s="1"/>
      <c r="B81" s="22" t="s">
        <v>111</v>
      </c>
      <c r="C81" s="23"/>
      <c r="D81" s="32">
        <v>8973438.9100000001</v>
      </c>
      <c r="E81" s="53" t="s">
        <v>112</v>
      </c>
      <c r="F81" s="39"/>
      <c r="G81" s="27">
        <f>H81/D81</f>
        <v>1</v>
      </c>
      <c r="H81" s="32">
        <v>8973438.9100000001</v>
      </c>
      <c r="I81" s="24"/>
      <c r="J81" s="29" t="s">
        <v>17</v>
      </c>
    </row>
    <row r="82" spans="1:10" s="57" customFormat="1" ht="24" x14ac:dyDescent="0.25">
      <c r="B82" s="22" t="s">
        <v>113</v>
      </c>
      <c r="C82" s="37" t="s">
        <v>102</v>
      </c>
      <c r="D82" s="56">
        <v>724767.88</v>
      </c>
      <c r="E82" s="51" t="s">
        <v>112</v>
      </c>
      <c r="F82" s="52"/>
      <c r="G82" s="27">
        <f>H82/D82</f>
        <v>0.34937254669729567</v>
      </c>
      <c r="H82" s="56">
        <v>253214</v>
      </c>
      <c r="I82" s="24"/>
      <c r="J82" s="34" t="s">
        <v>15</v>
      </c>
    </row>
    <row r="83" spans="1:10" s="3" customFormat="1" ht="15.75" x14ac:dyDescent="0.25">
      <c r="A83" s="1"/>
      <c r="B83" s="22" t="s">
        <v>114</v>
      </c>
      <c r="C83" s="23" t="s">
        <v>102</v>
      </c>
      <c r="D83" s="24">
        <v>2222355.71</v>
      </c>
      <c r="E83" s="35"/>
      <c r="F83" s="26"/>
      <c r="G83" s="27">
        <f t="shared" si="2"/>
        <v>0</v>
      </c>
      <c r="H83" s="28">
        <v>0</v>
      </c>
      <c r="I83" s="24"/>
      <c r="J83" s="29" t="s">
        <v>15</v>
      </c>
    </row>
    <row r="84" spans="1:10" s="3" customFormat="1" ht="15.75" x14ac:dyDescent="0.25">
      <c r="A84" s="1"/>
      <c r="B84" s="22" t="s">
        <v>115</v>
      </c>
      <c r="C84" s="23" t="s">
        <v>102</v>
      </c>
      <c r="D84" s="24">
        <f>10474397.24-5633</f>
        <v>10468764.24</v>
      </c>
      <c r="E84" s="35"/>
      <c r="F84" s="26"/>
      <c r="G84" s="27">
        <f t="shared" si="2"/>
        <v>0</v>
      </c>
      <c r="H84" s="28">
        <v>0</v>
      </c>
      <c r="I84" s="24"/>
      <c r="J84" s="29" t="s">
        <v>15</v>
      </c>
    </row>
    <row r="85" spans="1:10" s="3" customFormat="1" ht="24" x14ac:dyDescent="0.25">
      <c r="B85" s="22" t="s">
        <v>116</v>
      </c>
      <c r="C85" s="58" t="s">
        <v>117</v>
      </c>
      <c r="D85" s="24">
        <f>1000000-933468.55</f>
        <v>66531.449999999953</v>
      </c>
      <c r="E85" s="35">
        <v>43831</v>
      </c>
      <c r="F85" s="26"/>
      <c r="G85" s="27">
        <f t="shared" si="2"/>
        <v>1.0000000000000007</v>
      </c>
      <c r="H85" s="28">
        <v>66531.45</v>
      </c>
      <c r="I85" s="24"/>
      <c r="J85" s="29" t="s">
        <v>17</v>
      </c>
    </row>
    <row r="86" spans="1:10" s="3" customFormat="1" ht="24" x14ac:dyDescent="0.25">
      <c r="B86" s="22" t="s">
        <v>118</v>
      </c>
      <c r="C86" s="37" t="s">
        <v>119</v>
      </c>
      <c r="D86" s="24">
        <f>3000000-2979945.85</f>
        <v>20054.149999999907</v>
      </c>
      <c r="E86" s="35">
        <v>43535</v>
      </c>
      <c r="F86" s="26"/>
      <c r="G86" s="27">
        <f t="shared" si="2"/>
        <v>0</v>
      </c>
      <c r="H86" s="28">
        <v>0</v>
      </c>
      <c r="I86" s="24"/>
      <c r="J86" s="29" t="s">
        <v>17</v>
      </c>
    </row>
    <row r="87" spans="1:10" s="3" customFormat="1" ht="29.25" customHeight="1" x14ac:dyDescent="0.25">
      <c r="A87" s="1"/>
      <c r="B87" s="22" t="s">
        <v>120</v>
      </c>
      <c r="C87" s="58" t="s">
        <v>121</v>
      </c>
      <c r="D87" s="24">
        <v>5000000</v>
      </c>
      <c r="E87" s="35">
        <v>43535</v>
      </c>
      <c r="F87" s="26"/>
      <c r="G87" s="27">
        <f t="shared" si="2"/>
        <v>0.99127540599999986</v>
      </c>
      <c r="H87" s="28">
        <v>4956377.0299999993</v>
      </c>
      <c r="I87" s="24"/>
      <c r="J87" s="29" t="s">
        <v>17</v>
      </c>
    </row>
    <row r="88" spans="1:10" s="3" customFormat="1" ht="24" x14ac:dyDescent="0.25">
      <c r="B88" s="22" t="s">
        <v>122</v>
      </c>
      <c r="C88" s="23"/>
      <c r="D88" s="24">
        <v>1730</v>
      </c>
      <c r="E88" s="25" t="s">
        <v>29</v>
      </c>
      <c r="F88" s="26"/>
      <c r="G88" s="27">
        <f t="shared" si="2"/>
        <v>0</v>
      </c>
      <c r="H88" s="28">
        <v>0</v>
      </c>
      <c r="I88" s="24"/>
      <c r="J88" s="29" t="s">
        <v>17</v>
      </c>
    </row>
    <row r="89" spans="1:10" s="3" customFormat="1" ht="15.75" x14ac:dyDescent="0.25">
      <c r="B89" s="22" t="s">
        <v>122</v>
      </c>
      <c r="C89" s="23"/>
      <c r="D89" s="24">
        <v>100000</v>
      </c>
      <c r="E89" s="25">
        <v>43962</v>
      </c>
      <c r="F89" s="26"/>
      <c r="G89" s="27">
        <f t="shared" si="2"/>
        <v>0</v>
      </c>
      <c r="H89" s="28">
        <v>0</v>
      </c>
      <c r="I89" s="24"/>
      <c r="J89" s="29" t="s">
        <v>26</v>
      </c>
    </row>
    <row r="90" spans="1:10" s="3" customFormat="1" ht="15.75" x14ac:dyDescent="0.25">
      <c r="B90" s="22" t="s">
        <v>123</v>
      </c>
      <c r="C90" s="23"/>
      <c r="D90" s="24">
        <f>198000-180500</f>
        <v>17500</v>
      </c>
      <c r="E90" s="25">
        <v>43753</v>
      </c>
      <c r="F90" s="26"/>
      <c r="G90" s="27">
        <f t="shared" si="2"/>
        <v>0</v>
      </c>
      <c r="H90" s="28">
        <v>0</v>
      </c>
      <c r="I90" s="24"/>
      <c r="J90" s="29" t="s">
        <v>15</v>
      </c>
    </row>
    <row r="91" spans="1:10" s="3" customFormat="1" ht="15.75" x14ac:dyDescent="0.25">
      <c r="B91" s="22" t="s">
        <v>124</v>
      </c>
      <c r="C91" s="23"/>
      <c r="D91" s="24">
        <v>685000</v>
      </c>
      <c r="E91" s="25">
        <v>43831</v>
      </c>
      <c r="F91" s="26"/>
      <c r="G91" s="27">
        <f t="shared" si="2"/>
        <v>0.67299270072992701</v>
      </c>
      <c r="H91" s="28">
        <v>461000</v>
      </c>
      <c r="I91" s="24"/>
      <c r="J91" s="29" t="s">
        <v>15</v>
      </c>
    </row>
    <row r="92" spans="1:10" s="3" customFormat="1" ht="24" x14ac:dyDescent="0.25">
      <c r="A92" s="1"/>
      <c r="B92" s="22" t="s">
        <v>125</v>
      </c>
      <c r="C92" s="23"/>
      <c r="D92" s="24">
        <v>24390</v>
      </c>
      <c r="E92" s="25" t="s">
        <v>36</v>
      </c>
      <c r="F92" s="26"/>
      <c r="G92" s="27">
        <f t="shared" si="2"/>
        <v>0</v>
      </c>
      <c r="H92" s="28">
        <v>0</v>
      </c>
      <c r="I92" s="24"/>
      <c r="J92" s="29" t="s">
        <v>15</v>
      </c>
    </row>
    <row r="93" spans="1:10" s="3" customFormat="1" ht="24" x14ac:dyDescent="0.25">
      <c r="A93" s="1"/>
      <c r="B93" s="22" t="s">
        <v>126</v>
      </c>
      <c r="C93" s="23"/>
      <c r="D93" s="24">
        <v>465653.30000000005</v>
      </c>
      <c r="E93" s="35" t="s">
        <v>76</v>
      </c>
      <c r="F93" s="26"/>
      <c r="G93" s="27">
        <f t="shared" si="2"/>
        <v>0</v>
      </c>
      <c r="H93" s="28">
        <v>0</v>
      </c>
      <c r="I93" s="24"/>
      <c r="J93" s="29" t="s">
        <v>26</v>
      </c>
    </row>
    <row r="94" spans="1:10" s="62" customFormat="1" ht="15.75" thickBot="1" x14ac:dyDescent="0.3">
      <c r="A94" s="1"/>
      <c r="B94" s="59" t="s">
        <v>127</v>
      </c>
      <c r="C94" s="59"/>
      <c r="D94" s="60">
        <f>SUM(D10:D93)</f>
        <v>302092648.22000003</v>
      </c>
      <c r="E94" s="61"/>
      <c r="F94" s="60"/>
      <c r="G94" s="60"/>
      <c r="H94" s="60">
        <f>SUM(H10:H93)</f>
        <v>226123789.60999998</v>
      </c>
      <c r="I94" s="60">
        <f>SUM(I12:I93)</f>
        <v>0</v>
      </c>
      <c r="J94" s="60"/>
    </row>
    <row r="95" spans="1:10" ht="15.75" thickTop="1" x14ac:dyDescent="0.25">
      <c r="B95" s="1"/>
      <c r="C95" s="1"/>
      <c r="D95" s="1"/>
      <c r="E95" s="6"/>
      <c r="F95" s="1"/>
      <c r="G95" s="1"/>
      <c r="H95" s="1"/>
      <c r="I95" s="1"/>
      <c r="J95" s="1"/>
    </row>
    <row r="96" spans="1:10" x14ac:dyDescent="0.25">
      <c r="B96" s="63" t="s">
        <v>128</v>
      </c>
      <c r="C96" s="63"/>
      <c r="D96" s="63"/>
      <c r="E96" s="63"/>
      <c r="F96" s="63"/>
      <c r="G96" s="63"/>
      <c r="H96" s="63"/>
      <c r="I96" s="63"/>
      <c r="J96" s="63"/>
    </row>
    <row r="97" spans="1:10" x14ac:dyDescent="0.25">
      <c r="B97" s="1"/>
      <c r="C97" s="1"/>
      <c r="D97" s="1"/>
      <c r="E97" s="6"/>
      <c r="F97" s="1"/>
      <c r="G97" s="1"/>
      <c r="H97" s="1"/>
      <c r="I97" s="1"/>
      <c r="J97" s="1"/>
    </row>
    <row r="98" spans="1:10" x14ac:dyDescent="0.25">
      <c r="B98" s="1"/>
      <c r="C98" s="1"/>
      <c r="D98" s="1"/>
      <c r="E98" s="6"/>
      <c r="F98" s="1"/>
      <c r="G98" s="1"/>
      <c r="H98" s="1"/>
      <c r="I98" s="1"/>
      <c r="J98" s="1"/>
    </row>
    <row r="99" spans="1:10" x14ac:dyDescent="0.25">
      <c r="B99" s="1"/>
      <c r="C99" s="1"/>
      <c r="D99" s="1"/>
      <c r="E99" s="6"/>
      <c r="G99" s="1"/>
      <c r="H99" s="1"/>
      <c r="I99" s="1"/>
      <c r="J99" s="1"/>
    </row>
    <row r="100" spans="1:10" s="64" customFormat="1" x14ac:dyDescent="0.25">
      <c r="B100" s="65" t="s">
        <v>131</v>
      </c>
      <c r="C100" s="65"/>
      <c r="D100" s="65" t="s">
        <v>132</v>
      </c>
      <c r="E100" s="65"/>
      <c r="F100" s="66"/>
      <c r="H100" s="65"/>
      <c r="I100" s="65"/>
    </row>
    <row r="101" spans="1:10" x14ac:dyDescent="0.25">
      <c r="B101" s="67" t="s">
        <v>129</v>
      </c>
      <c r="C101" s="67"/>
      <c r="D101" s="67" t="s">
        <v>130</v>
      </c>
      <c r="E101" s="68"/>
      <c r="F101" s="68"/>
      <c r="H101" s="68"/>
      <c r="I101" s="68"/>
      <c r="J101" s="1"/>
    </row>
    <row r="102" spans="1:10" x14ac:dyDescent="0.25">
      <c r="B102" s="1"/>
      <c r="C102" s="1"/>
      <c r="D102" s="1"/>
      <c r="E102" s="6"/>
      <c r="F102" s="1"/>
      <c r="G102" s="1"/>
      <c r="H102" s="1"/>
      <c r="I102" s="1"/>
      <c r="J102" s="1"/>
    </row>
    <row r="103" spans="1:10" x14ac:dyDescent="0.25">
      <c r="B103" s="1"/>
      <c r="C103" s="1"/>
      <c r="D103" s="1"/>
      <c r="E103" s="6"/>
      <c r="F103" s="1"/>
      <c r="G103" s="1"/>
      <c r="H103" s="1"/>
      <c r="I103" s="1"/>
      <c r="J103" s="1"/>
    </row>
    <row r="104" spans="1:10" x14ac:dyDescent="0.25">
      <c r="B104" s="1"/>
      <c r="C104" s="1"/>
      <c r="D104" s="1"/>
      <c r="E104" s="6"/>
      <c r="F104" s="1"/>
      <c r="G104" s="1"/>
      <c r="H104" s="1"/>
      <c r="I104" s="1"/>
      <c r="J104" s="1"/>
    </row>
    <row r="105" spans="1:10" x14ac:dyDescent="0.25">
      <c r="B105" s="1"/>
      <c r="C105" s="1"/>
      <c r="D105" s="1"/>
      <c r="E105" s="6"/>
      <c r="F105" s="1"/>
      <c r="G105" s="1"/>
      <c r="H105" s="69"/>
      <c r="I105" s="69"/>
      <c r="J105" s="1"/>
    </row>
    <row r="106" spans="1:10" s="70" customFormat="1" ht="16.5" x14ac:dyDescent="0.25">
      <c r="A106" s="69"/>
      <c r="E106" s="71"/>
      <c r="F106" s="69"/>
      <c r="G106" s="72"/>
      <c r="H106" s="72"/>
      <c r="I106" s="72"/>
      <c r="J106" s="69"/>
    </row>
    <row r="107" spans="1:10" ht="16.5" x14ac:dyDescent="0.25">
      <c r="B107" s="73"/>
      <c r="C107" s="73"/>
      <c r="D107" s="73"/>
      <c r="E107" s="6"/>
      <c r="F107" s="1"/>
      <c r="G107" s="74"/>
      <c r="H107" s="74"/>
      <c r="I107" s="74"/>
      <c r="J107" s="1"/>
    </row>
  </sheetData>
  <sheetProtection password="D2BC" sheet="1" objects="1" scenarios="1"/>
  <autoFilter ref="D1:D107"/>
  <mergeCells count="14">
    <mergeCell ref="B96:J96"/>
    <mergeCell ref="G106:I106"/>
    <mergeCell ref="B107:D107"/>
    <mergeCell ref="G107:I107"/>
    <mergeCell ref="B3:J3"/>
    <mergeCell ref="B4:J4"/>
    <mergeCell ref="B8:B9"/>
    <mergeCell ref="C8:C9"/>
    <mergeCell ref="D8:D9"/>
    <mergeCell ref="E8:E9"/>
    <mergeCell ref="F8:F9"/>
    <mergeCell ref="G8:H8"/>
    <mergeCell ref="I8:I9"/>
    <mergeCell ref="J8:J9"/>
  </mergeCells>
  <pageMargins left="0.12" right="0.12" top="0.74803149606299202" bottom="0.5" header="0.31496062992126" footer="0.3"/>
  <pageSetup paperSize="256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TFU Q3 2020</vt:lpstr>
      <vt:lpstr>'TFU Q3 2020'!Print_Area</vt:lpstr>
      <vt:lpstr>'TFU Q3 2020'!Print_Titles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gerald</dc:creator>
  <cp:lastModifiedBy>gerald</cp:lastModifiedBy>
  <dcterms:created xsi:type="dcterms:W3CDTF">2020-12-09T18:53:35Z</dcterms:created>
  <dcterms:modified xsi:type="dcterms:W3CDTF">2020-12-09T18:54:56Z</dcterms:modified>
</cp:coreProperties>
</file>